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7840" windowHeight="11055"/>
  </bookViews>
  <sheets>
    <sheet name="с38-1" sheetId="1" r:id="rId1"/>
    <sheet name="с38-2" sheetId="2" r:id="rId2"/>
    <sheet name="с38-3" sheetId="3" r:id="rId3"/>
  </sheets>
  <externalReferences>
    <externalReference r:id="rId4"/>
  </externalReferences>
  <definedNames>
    <definedName name="_xlnm._FilterDatabase" localSheetId="1" hidden="1">'с38-2'!$M$1:$M$1155</definedName>
    <definedName name="_xlnm.Print_Area" localSheetId="0">'с38-1'!$A$1:$I$174</definedName>
    <definedName name="_xlnm.Print_Area" localSheetId="1">'с38-2'!$A$1:$J$1156</definedName>
  </definedNames>
  <calcPr calcId="124519"/>
</workbook>
</file>

<file path=xl/calcChain.xml><?xml version="1.0" encoding="utf-8"?>
<calcChain xmlns="http://schemas.openxmlformats.org/spreadsheetml/2006/main">
  <c r="F327" i="2"/>
  <c r="J326"/>
  <c r="H326"/>
  <c r="F326"/>
  <c r="J325"/>
  <c r="H325" s="1"/>
  <c r="F325"/>
  <c r="J324"/>
  <c r="H324"/>
  <c r="F324"/>
  <c r="F323"/>
  <c r="J322"/>
  <c r="H322"/>
  <c r="F322"/>
  <c r="D59" i="3"/>
  <c r="B59"/>
  <c r="F37"/>
  <c r="E37"/>
  <c r="D37" s="1"/>
  <c r="B28"/>
  <c r="D15"/>
  <c r="D11"/>
  <c r="D7"/>
  <c r="D6"/>
  <c r="M1155" i="2"/>
  <c r="M1151" s="1"/>
  <c r="M1150" s="1"/>
  <c r="M1149" s="1"/>
  <c r="M1148" s="1"/>
  <c r="M1147" s="1"/>
  <c r="M1146" s="1"/>
  <c r="M1145" s="1"/>
  <c r="J1155"/>
  <c r="M1154"/>
  <c r="K1153"/>
  <c r="M1153" s="1"/>
  <c r="K1152"/>
  <c r="M1152" s="1"/>
  <c r="K1143"/>
  <c r="J1143"/>
  <c r="J1144" s="1"/>
  <c r="M1144" s="1"/>
  <c r="M1142" s="1"/>
  <c r="M1141" s="1"/>
  <c r="M1140" s="1"/>
  <c r="M1139" s="1"/>
  <c r="M1138" s="1"/>
  <c r="M1137" s="1"/>
  <c r="M1136" s="1"/>
  <c r="K1134"/>
  <c r="J1134" s="1"/>
  <c r="K1125"/>
  <c r="J1125"/>
  <c r="J1126" s="1"/>
  <c r="M1126" s="1"/>
  <c r="M1124" s="1"/>
  <c r="M1123" s="1"/>
  <c r="M1122" s="1"/>
  <c r="M1121" s="1"/>
  <c r="M1120" s="1"/>
  <c r="M1119" s="1"/>
  <c r="M1117"/>
  <c r="M1116" s="1"/>
  <c r="M1115" s="1"/>
  <c r="M1114" s="1"/>
  <c r="M1113" s="1"/>
  <c r="M1112" s="1"/>
  <c r="M1111" s="1"/>
  <c r="M1110" s="1"/>
  <c r="K1117"/>
  <c r="J1116"/>
  <c r="I1116" s="1"/>
  <c r="M1102"/>
  <c r="K1102"/>
  <c r="M1101"/>
  <c r="M1100" s="1"/>
  <c r="J1100"/>
  <c r="H1100" s="1"/>
  <c r="M1099"/>
  <c r="M1098" s="1"/>
  <c r="M1097" s="1"/>
  <c r="M1096" s="1"/>
  <c r="M1095" s="1"/>
  <c r="M1094" s="1"/>
  <c r="M1093" s="1"/>
  <c r="M1092" s="1"/>
  <c r="M1091" s="1"/>
  <c r="M1090" s="1"/>
  <c r="M1089" s="1"/>
  <c r="M1088" s="1"/>
  <c r="K1087"/>
  <c r="K1085"/>
  <c r="I1085"/>
  <c r="M1073"/>
  <c r="M1072" s="1"/>
  <c r="K1073"/>
  <c r="J1073"/>
  <c r="M1071"/>
  <c r="M1070" s="1"/>
  <c r="M1069" s="1"/>
  <c r="M1068" s="1"/>
  <c r="M1067" s="1"/>
  <c r="M1066" s="1"/>
  <c r="M1065" s="1"/>
  <c r="M1064" s="1"/>
  <c r="M1063" s="1"/>
  <c r="K1062"/>
  <c r="C1050"/>
  <c r="M1046"/>
  <c r="M1045" s="1"/>
  <c r="M1044" s="1"/>
  <c r="M1043" s="1"/>
  <c r="M1042" s="1"/>
  <c r="M1041" s="1"/>
  <c r="M1040" s="1"/>
  <c r="M1039" s="1"/>
  <c r="M1038" s="1"/>
  <c r="M1037" s="1"/>
  <c r="M1036" s="1"/>
  <c r="M1035" s="1"/>
  <c r="M1034" s="1"/>
  <c r="M1033" s="1"/>
  <c r="M1032" s="1"/>
  <c r="M1031" s="1"/>
  <c r="K1046"/>
  <c r="J1046"/>
  <c r="J1044"/>
  <c r="I1044"/>
  <c r="K1030"/>
  <c r="M1030" s="1"/>
  <c r="M1029" s="1"/>
  <c r="M1028" s="1"/>
  <c r="M1027" s="1"/>
  <c r="M1026" s="1"/>
  <c r="M1025" s="1"/>
  <c r="M1024" s="1"/>
  <c r="M1023" s="1"/>
  <c r="M1022" s="1"/>
  <c r="M1021" s="1"/>
  <c r="M1020" s="1"/>
  <c r="M1019" s="1"/>
  <c r="M1018" s="1"/>
  <c r="M1017" s="1"/>
  <c r="J1028"/>
  <c r="J1030" s="1"/>
  <c r="D1020"/>
  <c r="D1034" s="1"/>
  <c r="M1016"/>
  <c r="M1015" s="1"/>
  <c r="M1014" s="1"/>
  <c r="M1013" s="1"/>
  <c r="M1012" s="1"/>
  <c r="M1011" s="1"/>
  <c r="M1010" s="1"/>
  <c r="M1009" s="1"/>
  <c r="M1008" s="1"/>
  <c r="M1007" s="1"/>
  <c r="M1006" s="1"/>
  <c r="M1005" s="1"/>
  <c r="M1004" s="1"/>
  <c r="M1003" s="1"/>
  <c r="M1002" s="1"/>
  <c r="M1001" s="1"/>
  <c r="K1016"/>
  <c r="J1016"/>
  <c r="J1014"/>
  <c r="M1000"/>
  <c r="M999" s="1"/>
  <c r="M998" s="1"/>
  <c r="M997" s="1"/>
  <c r="M996" s="1"/>
  <c r="M995" s="1"/>
  <c r="M994" s="1"/>
  <c r="M993" s="1"/>
  <c r="M992" s="1"/>
  <c r="M991" s="1"/>
  <c r="M990" s="1"/>
  <c r="M989" s="1"/>
  <c r="M988" s="1"/>
  <c r="M987" s="1"/>
  <c r="M986" s="1"/>
  <c r="M985" s="1"/>
  <c r="K1000"/>
  <c r="J1000"/>
  <c r="J998"/>
  <c r="D988"/>
  <c r="D1004" s="1"/>
  <c r="M984"/>
  <c r="M983" s="1"/>
  <c r="M982" s="1"/>
  <c r="M981" s="1"/>
  <c r="M980" s="1"/>
  <c r="M979" s="1"/>
  <c r="M978" s="1"/>
  <c r="M977" s="1"/>
  <c r="M976" s="1"/>
  <c r="M975" s="1"/>
  <c r="K984"/>
  <c r="J984"/>
  <c r="J982"/>
  <c r="I982"/>
  <c r="M974"/>
  <c r="M973" s="1"/>
  <c r="M972" s="1"/>
  <c r="M971" s="1"/>
  <c r="M970" s="1"/>
  <c r="M969" s="1"/>
  <c r="M968" s="1"/>
  <c r="M967" s="1"/>
  <c r="M966" s="1"/>
  <c r="K974"/>
  <c r="J973"/>
  <c r="J974" s="1"/>
  <c r="M965"/>
  <c r="M964" s="1"/>
  <c r="M963" s="1"/>
  <c r="M962" s="1"/>
  <c r="M961" s="1"/>
  <c r="M960" s="1"/>
  <c r="D963"/>
  <c r="K959"/>
  <c r="M959" s="1"/>
  <c r="M958" s="1"/>
  <c r="M957" s="1"/>
  <c r="M956" s="1"/>
  <c r="M955" s="1"/>
  <c r="M954" s="1"/>
  <c r="M953" s="1"/>
  <c r="M952" s="1"/>
  <c r="M951" s="1"/>
  <c r="M950" s="1"/>
  <c r="J957"/>
  <c r="I957" s="1"/>
  <c r="K949"/>
  <c r="M949" s="1"/>
  <c r="D938"/>
  <c r="M934"/>
  <c r="M933" s="1"/>
  <c r="M932" s="1"/>
  <c r="M931" s="1"/>
  <c r="M930" s="1"/>
  <c r="M929" s="1"/>
  <c r="M928" s="1"/>
  <c r="M927" s="1"/>
  <c r="M926" s="1"/>
  <c r="M925" s="1"/>
  <c r="K934"/>
  <c r="J934"/>
  <c r="J932"/>
  <c r="I932"/>
  <c r="M924"/>
  <c r="M923" s="1"/>
  <c r="M922" s="1"/>
  <c r="M921" s="1"/>
  <c r="M920" s="1"/>
  <c r="M919" s="1"/>
  <c r="M918" s="1"/>
  <c r="M917" s="1"/>
  <c r="M916" s="1"/>
  <c r="K924"/>
  <c r="J923"/>
  <c r="J924" s="1"/>
  <c r="M915"/>
  <c r="M914" s="1"/>
  <c r="M913" s="1"/>
  <c r="M912" s="1"/>
  <c r="M911" s="1"/>
  <c r="M910" s="1"/>
  <c r="D913"/>
  <c r="K909"/>
  <c r="M909" s="1"/>
  <c r="M908" s="1"/>
  <c r="M907" s="1"/>
  <c r="M906" s="1"/>
  <c r="M905" s="1"/>
  <c r="M904" s="1"/>
  <c r="M903" s="1"/>
  <c r="M902" s="1"/>
  <c r="M901" s="1"/>
  <c r="M900" s="1"/>
  <c r="J907"/>
  <c r="I907" s="1"/>
  <c r="K899"/>
  <c r="M899" s="1"/>
  <c r="D888"/>
  <c r="M884"/>
  <c r="M883" s="1"/>
  <c r="M882" s="1"/>
  <c r="M881" s="1"/>
  <c r="M880" s="1"/>
  <c r="M879" s="1"/>
  <c r="M878" s="1"/>
  <c r="M877" s="1"/>
  <c r="M876" s="1"/>
  <c r="M875" s="1"/>
  <c r="K884"/>
  <c r="J884"/>
  <c r="J882"/>
  <c r="I882"/>
  <c r="M874"/>
  <c r="M873" s="1"/>
  <c r="M872" s="1"/>
  <c r="K874"/>
  <c r="J873"/>
  <c r="J874" s="1"/>
  <c r="M871"/>
  <c r="M870" s="1"/>
  <c r="M869"/>
  <c r="M868" s="1"/>
  <c r="M867" s="1"/>
  <c r="M866" s="1"/>
  <c r="M865"/>
  <c r="M864" s="1"/>
  <c r="M863" s="1"/>
  <c r="M862" s="1"/>
  <c r="M861" s="1"/>
  <c r="D863"/>
  <c r="K859"/>
  <c r="J857"/>
  <c r="I857" s="1"/>
  <c r="K849"/>
  <c r="D838"/>
  <c r="M834"/>
  <c r="M833" s="1"/>
  <c r="K834"/>
  <c r="J834"/>
  <c r="J832" s="1"/>
  <c r="M832"/>
  <c r="M831" s="1"/>
  <c r="H832"/>
  <c r="M830"/>
  <c r="M829" s="1"/>
  <c r="M828"/>
  <c r="M827" s="1"/>
  <c r="M826" s="1"/>
  <c r="M825" s="1"/>
  <c r="M824" s="1"/>
  <c r="M823" s="1"/>
  <c r="M822" s="1"/>
  <c r="M821" s="1"/>
  <c r="M820" s="1"/>
  <c r="M819" s="1"/>
  <c r="K818"/>
  <c r="M818" s="1"/>
  <c r="M817" s="1"/>
  <c r="M816" s="1"/>
  <c r="M815" s="1"/>
  <c r="M814" s="1"/>
  <c r="M813" s="1"/>
  <c r="M812" s="1"/>
  <c r="M811" s="1"/>
  <c r="M810" s="1"/>
  <c r="M809" s="1"/>
  <c r="M808" s="1"/>
  <c r="M807" s="1"/>
  <c r="M806" s="1"/>
  <c r="M805" s="1"/>
  <c r="M804" s="1"/>
  <c r="M803" s="1"/>
  <c r="D806"/>
  <c r="D822" s="1"/>
  <c r="K800"/>
  <c r="M800" s="1"/>
  <c r="H800"/>
  <c r="D792"/>
  <c r="K788"/>
  <c r="M788" s="1"/>
  <c r="M787" s="1"/>
  <c r="M786" s="1"/>
  <c r="M785" s="1"/>
  <c r="M784" s="1"/>
  <c r="M783" s="1"/>
  <c r="M782" s="1"/>
  <c r="M781" s="1"/>
  <c r="M780" s="1"/>
  <c r="M779" s="1"/>
  <c r="M778" s="1"/>
  <c r="M777" s="1"/>
  <c r="M776" s="1"/>
  <c r="M775" s="1"/>
  <c r="M774" s="1"/>
  <c r="J786"/>
  <c r="J788" s="1"/>
  <c r="K773"/>
  <c r="M773" s="1"/>
  <c r="M772" s="1"/>
  <c r="M771" s="1"/>
  <c r="M770" s="1"/>
  <c r="M769" s="1"/>
  <c r="M768" s="1"/>
  <c r="M767" s="1"/>
  <c r="M766" s="1"/>
  <c r="M765" s="1"/>
  <c r="M764" s="1"/>
  <c r="J771"/>
  <c r="I771" s="1"/>
  <c r="K763"/>
  <c r="M763" s="1"/>
  <c r="D752"/>
  <c r="D777" s="1"/>
  <c r="M748"/>
  <c r="M747" s="1"/>
  <c r="M746" s="1"/>
  <c r="M745" s="1"/>
  <c r="M744" s="1"/>
  <c r="M743" s="1"/>
  <c r="M742" s="1"/>
  <c r="M741" s="1"/>
  <c r="M740" s="1"/>
  <c r="M739" s="1"/>
  <c r="K748"/>
  <c r="J748"/>
  <c r="J746"/>
  <c r="I746"/>
  <c r="M738"/>
  <c r="M737" s="1"/>
  <c r="M736" s="1"/>
  <c r="M735" s="1"/>
  <c r="M734" s="1"/>
  <c r="M733" s="1"/>
  <c r="M732" s="1"/>
  <c r="M731" s="1"/>
  <c r="M730" s="1"/>
  <c r="K738"/>
  <c r="J737"/>
  <c r="J738" s="1"/>
  <c r="K727"/>
  <c r="M727" s="1"/>
  <c r="K712"/>
  <c r="M712" s="1"/>
  <c r="H712"/>
  <c r="K711"/>
  <c r="M711" s="1"/>
  <c r="H711"/>
  <c r="D703"/>
  <c r="D717" s="1"/>
  <c r="M699"/>
  <c r="M698" s="1"/>
  <c r="M697" s="1"/>
  <c r="M696" s="1"/>
  <c r="M695" s="1"/>
  <c r="M694" s="1"/>
  <c r="M693" s="1"/>
  <c r="M692" s="1"/>
  <c r="M691" s="1"/>
  <c r="M690" s="1"/>
  <c r="K699"/>
  <c r="J699"/>
  <c r="J697"/>
  <c r="I697"/>
  <c r="M689"/>
  <c r="M688" s="1"/>
  <c r="K689"/>
  <c r="J688"/>
  <c r="J689" s="1"/>
  <c r="M680"/>
  <c r="M679" s="1"/>
  <c r="M678" s="1"/>
  <c r="M677" s="1"/>
  <c r="M676" s="1"/>
  <c r="M675" s="1"/>
  <c r="K674"/>
  <c r="M674" s="1"/>
  <c r="M673" s="1"/>
  <c r="M672" s="1"/>
  <c r="M671" s="1"/>
  <c r="M670" s="1"/>
  <c r="M669" s="1"/>
  <c r="M668" s="1"/>
  <c r="M667" s="1"/>
  <c r="M666" s="1"/>
  <c r="M665" s="1"/>
  <c r="M664" s="1"/>
  <c r="M663" s="1"/>
  <c r="M662" s="1"/>
  <c r="M661" s="1"/>
  <c r="J672"/>
  <c r="J674" s="1"/>
  <c r="D664"/>
  <c r="D678" s="1"/>
  <c r="K660"/>
  <c r="M660" s="1"/>
  <c r="M659" s="1"/>
  <c r="M658" s="1"/>
  <c r="M657" s="1"/>
  <c r="M656" s="1"/>
  <c r="M655" s="1"/>
  <c r="M654" s="1"/>
  <c r="M653" s="1"/>
  <c r="M652" s="1"/>
  <c r="M651" s="1"/>
  <c r="M650" s="1"/>
  <c r="M649" s="1"/>
  <c r="M648" s="1"/>
  <c r="M647" s="1"/>
  <c r="M646" s="1"/>
  <c r="M645" s="1"/>
  <c r="M644"/>
  <c r="J644"/>
  <c r="M643"/>
  <c r="K642"/>
  <c r="M642" s="1"/>
  <c r="K641"/>
  <c r="M641" s="1"/>
  <c r="M640"/>
  <c r="M639"/>
  <c r="M638" s="1"/>
  <c r="M637" s="1"/>
  <c r="M636" s="1"/>
  <c r="M635" s="1"/>
  <c r="M634" s="1"/>
  <c r="K632"/>
  <c r="M632" s="1"/>
  <c r="J632"/>
  <c r="J633" s="1"/>
  <c r="M633" s="1"/>
  <c r="M618"/>
  <c r="J618"/>
  <c r="M617"/>
  <c r="K616"/>
  <c r="M616" s="1"/>
  <c r="K615"/>
  <c r="M615" s="1"/>
  <c r="M614"/>
  <c r="M613"/>
  <c r="M612" s="1"/>
  <c r="M611" s="1"/>
  <c r="M610" s="1"/>
  <c r="M609" s="1"/>
  <c r="M608" s="1"/>
  <c r="M607"/>
  <c r="M606" s="1"/>
  <c r="K607"/>
  <c r="J606"/>
  <c r="J607" s="1"/>
  <c r="M599"/>
  <c r="M598"/>
  <c r="M597" s="1"/>
  <c r="M596" s="1"/>
  <c r="M595" s="1"/>
  <c r="M594" s="1"/>
  <c r="M593" s="1"/>
  <c r="K592"/>
  <c r="M592" s="1"/>
  <c r="M591" s="1"/>
  <c r="M590" s="1"/>
  <c r="M589" s="1"/>
  <c r="M588" s="1"/>
  <c r="M587" s="1"/>
  <c r="M586" s="1"/>
  <c r="J592"/>
  <c r="J590"/>
  <c r="M576"/>
  <c r="M575" s="1"/>
  <c r="M574" s="1"/>
  <c r="M573" s="1"/>
  <c r="M572" s="1"/>
  <c r="M571" s="1"/>
  <c r="M570" s="1"/>
  <c r="M569" s="1"/>
  <c r="M568" s="1"/>
  <c r="M567" s="1"/>
  <c r="M566" s="1"/>
  <c r="M565" s="1"/>
  <c r="M564" s="1"/>
  <c r="M563" s="1"/>
  <c r="M562" s="1"/>
  <c r="M561" s="1"/>
  <c r="K576"/>
  <c r="J576"/>
  <c r="J574"/>
  <c r="D564"/>
  <c r="D580" s="1"/>
  <c r="D596" s="1"/>
  <c r="D622" s="1"/>
  <c r="M560"/>
  <c r="M557" s="1"/>
  <c r="M556" s="1"/>
  <c r="M555" s="1"/>
  <c r="M554" s="1"/>
  <c r="M553" s="1"/>
  <c r="M552" s="1"/>
  <c r="J560"/>
  <c r="M559"/>
  <c r="K558"/>
  <c r="M558" s="1"/>
  <c r="J544"/>
  <c r="M544" s="1"/>
  <c r="M542"/>
  <c r="K542"/>
  <c r="J542"/>
  <c r="I542" s="1"/>
  <c r="D532"/>
  <c r="D548" s="1"/>
  <c r="M528"/>
  <c r="M527" s="1"/>
  <c r="M526" s="1"/>
  <c r="M525" s="1"/>
  <c r="M524" s="1"/>
  <c r="M523" s="1"/>
  <c r="M522" s="1"/>
  <c r="M521" s="1"/>
  <c r="M520" s="1"/>
  <c r="M519" s="1"/>
  <c r="M518" s="1"/>
  <c r="M517" s="1"/>
  <c r="M516" s="1"/>
  <c r="M515" s="1"/>
  <c r="M514" s="1"/>
  <c r="M513" s="1"/>
  <c r="K528"/>
  <c r="J528"/>
  <c r="J526"/>
  <c r="M512"/>
  <c r="M511" s="1"/>
  <c r="M510" s="1"/>
  <c r="M509" s="1"/>
  <c r="M508" s="1"/>
  <c r="M507" s="1"/>
  <c r="M506" s="1"/>
  <c r="M505" s="1"/>
  <c r="M504" s="1"/>
  <c r="M503" s="1"/>
  <c r="M502" s="1"/>
  <c r="M501" s="1"/>
  <c r="M500" s="1"/>
  <c r="M499" s="1"/>
  <c r="M498" s="1"/>
  <c r="M497" s="1"/>
  <c r="K512"/>
  <c r="J512"/>
  <c r="J510"/>
  <c r="D500"/>
  <c r="D516" s="1"/>
  <c r="M496"/>
  <c r="M495" s="1"/>
  <c r="M494" s="1"/>
  <c r="M493" s="1"/>
  <c r="M492" s="1"/>
  <c r="M491" s="1"/>
  <c r="M490" s="1"/>
  <c r="M489" s="1"/>
  <c r="M488" s="1"/>
  <c r="M487" s="1"/>
  <c r="M486" s="1"/>
  <c r="M485" s="1"/>
  <c r="M484" s="1"/>
  <c r="M483" s="1"/>
  <c r="M482" s="1"/>
  <c r="M481" s="1"/>
  <c r="K496"/>
  <c r="J496"/>
  <c r="J494"/>
  <c r="M480"/>
  <c r="M479" s="1"/>
  <c r="M478" s="1"/>
  <c r="M477" s="1"/>
  <c r="M476" s="1"/>
  <c r="M475" s="1"/>
  <c r="M474" s="1"/>
  <c r="M473" s="1"/>
  <c r="M472" s="1"/>
  <c r="M471" s="1"/>
  <c r="M470" s="1"/>
  <c r="M469" s="1"/>
  <c r="M468" s="1"/>
  <c r="M467" s="1"/>
  <c r="M466" s="1"/>
  <c r="M465" s="1"/>
  <c r="K480"/>
  <c r="J480"/>
  <c r="J478"/>
  <c r="D468"/>
  <c r="D484" s="1"/>
  <c r="M464"/>
  <c r="M463" s="1"/>
  <c r="M462" s="1"/>
  <c r="M461" s="1"/>
  <c r="M460" s="1"/>
  <c r="M459" s="1"/>
  <c r="M458" s="1"/>
  <c r="M457" s="1"/>
  <c r="M456" s="1"/>
  <c r="M455" s="1"/>
  <c r="M454" s="1"/>
  <c r="M453" s="1"/>
  <c r="M452" s="1"/>
  <c r="M451" s="1"/>
  <c r="M450" s="1"/>
  <c r="M449" s="1"/>
  <c r="K464"/>
  <c r="J464"/>
  <c r="J462"/>
  <c r="M448"/>
  <c r="M447" s="1"/>
  <c r="M446" s="1"/>
  <c r="M445" s="1"/>
  <c r="M444" s="1"/>
  <c r="M443" s="1"/>
  <c r="M442" s="1"/>
  <c r="M441" s="1"/>
  <c r="M440" s="1"/>
  <c r="M439" s="1"/>
  <c r="M438" s="1"/>
  <c r="M437" s="1"/>
  <c r="M436" s="1"/>
  <c r="M435" s="1"/>
  <c r="M434" s="1"/>
  <c r="M433" s="1"/>
  <c r="K448"/>
  <c r="J448"/>
  <c r="J446"/>
  <c r="D436"/>
  <c r="D452" s="1"/>
  <c r="M432"/>
  <c r="M431" s="1"/>
  <c r="M430" s="1"/>
  <c r="M429" s="1"/>
  <c r="M428" s="1"/>
  <c r="M427" s="1"/>
  <c r="M426" s="1"/>
  <c r="M425" s="1"/>
  <c r="M424" s="1"/>
  <c r="M423" s="1"/>
  <c r="M422" s="1"/>
  <c r="M421" s="1"/>
  <c r="M420" s="1"/>
  <c r="M419" s="1"/>
  <c r="M418" s="1"/>
  <c r="M417" s="1"/>
  <c r="K432"/>
  <c r="J432"/>
  <c r="J430"/>
  <c r="D420"/>
  <c r="M416"/>
  <c r="M415" s="1"/>
  <c r="M414" s="1"/>
  <c r="M413" s="1"/>
  <c r="M412" s="1"/>
  <c r="M411" s="1"/>
  <c r="M410" s="1"/>
  <c r="M409" s="1"/>
  <c r="M408" s="1"/>
  <c r="M407" s="1"/>
  <c r="M406" s="1"/>
  <c r="M405" s="1"/>
  <c r="M404" s="1"/>
  <c r="M403" s="1"/>
  <c r="M402" s="1"/>
  <c r="M401" s="1"/>
  <c r="K416"/>
  <c r="J416"/>
  <c r="J414"/>
  <c r="D404"/>
  <c r="M400"/>
  <c r="M399" s="1"/>
  <c r="M398" s="1"/>
  <c r="M397" s="1"/>
  <c r="M396" s="1"/>
  <c r="M395" s="1"/>
  <c r="M394" s="1"/>
  <c r="M393" s="1"/>
  <c r="M392" s="1"/>
  <c r="M391" s="1"/>
  <c r="M390" s="1"/>
  <c r="M389" s="1"/>
  <c r="M388" s="1"/>
  <c r="M387" s="1"/>
  <c r="K400"/>
  <c r="J400"/>
  <c r="J398"/>
  <c r="H398"/>
  <c r="K386"/>
  <c r="M386" s="1"/>
  <c r="M385" s="1"/>
  <c r="M384" s="1"/>
  <c r="M383" s="1"/>
  <c r="M382" s="1"/>
  <c r="M381" s="1"/>
  <c r="M380" s="1"/>
  <c r="M379" s="1"/>
  <c r="M378" s="1"/>
  <c r="M377" s="1"/>
  <c r="M376" s="1"/>
  <c r="M375" s="1"/>
  <c r="M374" s="1"/>
  <c r="M373" s="1"/>
  <c r="J384"/>
  <c r="J386" s="1"/>
  <c r="K370"/>
  <c r="M370" s="1"/>
  <c r="K369"/>
  <c r="M369" s="1"/>
  <c r="M361"/>
  <c r="M350" s="1"/>
  <c r="M349" s="1"/>
  <c r="M348" s="1"/>
  <c r="M347" s="1"/>
  <c r="M346" s="1"/>
  <c r="M345" s="1"/>
  <c r="M344" s="1"/>
  <c r="K361"/>
  <c r="K360"/>
  <c r="M360" s="1"/>
  <c r="B360"/>
  <c r="M359"/>
  <c r="K359"/>
  <c r="J359"/>
  <c r="B359"/>
  <c r="K358"/>
  <c r="M358" s="1"/>
  <c r="B358"/>
  <c r="M357"/>
  <c r="K357"/>
  <c r="J357"/>
  <c r="B357"/>
  <c r="K356"/>
  <c r="M356" s="1"/>
  <c r="B356"/>
  <c r="M355"/>
  <c r="K355"/>
  <c r="J355"/>
  <c r="B355"/>
  <c r="K354"/>
  <c r="M354" s="1"/>
  <c r="B354"/>
  <c r="M353"/>
  <c r="K353"/>
  <c r="J353"/>
  <c r="B353"/>
  <c r="K352"/>
  <c r="M352" s="1"/>
  <c r="A352" s="1"/>
  <c r="A353" s="1"/>
  <c r="B352"/>
  <c r="M351"/>
  <c r="K351"/>
  <c r="J351"/>
  <c r="B351"/>
  <c r="A351"/>
  <c r="M343"/>
  <c r="K343"/>
  <c r="J343"/>
  <c r="K342"/>
  <c r="M342" s="1"/>
  <c r="B342"/>
  <c r="M341"/>
  <c r="K341"/>
  <c r="J341"/>
  <c r="B341"/>
  <c r="K340"/>
  <c r="M340" s="1"/>
  <c r="B340"/>
  <c r="M339"/>
  <c r="K339"/>
  <c r="J339"/>
  <c r="B339"/>
  <c r="K338"/>
  <c r="M338" s="1"/>
  <c r="B338"/>
  <c r="M337"/>
  <c r="K337"/>
  <c r="J337"/>
  <c r="B337"/>
  <c r="K336"/>
  <c r="M336" s="1"/>
  <c r="A336" s="1"/>
  <c r="A337" s="1"/>
  <c r="B336"/>
  <c r="M335"/>
  <c r="M334" s="1"/>
  <c r="M333" s="1"/>
  <c r="M332" s="1"/>
  <c r="M331" s="1"/>
  <c r="M330" s="1"/>
  <c r="M329" s="1"/>
  <c r="K328"/>
  <c r="M328" s="1"/>
  <c r="M321" s="1"/>
  <c r="M320" s="1"/>
  <c r="M319" s="1"/>
  <c r="M318" s="1"/>
  <c r="M317" s="1"/>
  <c r="M316" s="1"/>
  <c r="K327"/>
  <c r="M327" s="1"/>
  <c r="B327"/>
  <c r="K326"/>
  <c r="M326" s="1"/>
  <c r="M325"/>
  <c r="K325"/>
  <c r="K324"/>
  <c r="M324" s="1"/>
  <c r="M323"/>
  <c r="K323"/>
  <c r="K322"/>
  <c r="M322" s="1"/>
  <c r="K320"/>
  <c r="K319"/>
  <c r="K318"/>
  <c r="K317"/>
  <c r="K316"/>
  <c r="M314"/>
  <c r="M313"/>
  <c r="K313"/>
  <c r="J313"/>
  <c r="I313" s="1"/>
  <c r="M312"/>
  <c r="K312"/>
  <c r="J312"/>
  <c r="J314" s="1"/>
  <c r="M311"/>
  <c r="M310" s="1"/>
  <c r="M309" s="1"/>
  <c r="M308" s="1"/>
  <c r="M307" s="1"/>
  <c r="M306" s="1"/>
  <c r="M298"/>
  <c r="M297" s="1"/>
  <c r="M296" s="1"/>
  <c r="M295" s="1"/>
  <c r="M294" s="1"/>
  <c r="M293" s="1"/>
  <c r="M292" s="1"/>
  <c r="M291" s="1"/>
  <c r="M290" s="1"/>
  <c r="M289" s="1"/>
  <c r="M288" s="1"/>
  <c r="M287" s="1"/>
  <c r="M286" s="1"/>
  <c r="M285" s="1"/>
  <c r="M284" s="1"/>
  <c r="K298"/>
  <c r="J298"/>
  <c r="J296"/>
  <c r="H296"/>
  <c r="M283"/>
  <c r="K283"/>
  <c r="M282"/>
  <c r="M281" s="1"/>
  <c r="M280" s="1"/>
  <c r="M279" s="1"/>
  <c r="M278" s="1"/>
  <c r="M277" s="1"/>
  <c r="M276" s="1"/>
  <c r="M275" s="1"/>
  <c r="M274" s="1"/>
  <c r="M273" s="1"/>
  <c r="M272" s="1"/>
  <c r="M271" s="1"/>
  <c r="M270" s="1"/>
  <c r="M269" s="1"/>
  <c r="J281"/>
  <c r="H281" s="1"/>
  <c r="K268"/>
  <c r="M268" s="1"/>
  <c r="M267" s="1"/>
  <c r="M266" s="1"/>
  <c r="M265" s="1"/>
  <c r="M264" s="1"/>
  <c r="M263" s="1"/>
  <c r="M262" s="1"/>
  <c r="M261" s="1"/>
  <c r="M260" s="1"/>
  <c r="M259" s="1"/>
  <c r="M258" s="1"/>
  <c r="M257" s="1"/>
  <c r="M256" s="1"/>
  <c r="M255" s="1"/>
  <c r="K266"/>
  <c r="I266"/>
  <c r="M254"/>
  <c r="M253" s="1"/>
  <c r="M252" s="1"/>
  <c r="M251" s="1"/>
  <c r="M250" s="1"/>
  <c r="M249" s="1"/>
  <c r="M248" s="1"/>
  <c r="M247" s="1"/>
  <c r="M246" s="1"/>
  <c r="M245" s="1"/>
  <c r="M244" s="1"/>
  <c r="M243" s="1"/>
  <c r="M242" s="1"/>
  <c r="M241" s="1"/>
  <c r="M240" s="1"/>
  <c r="M239" s="1"/>
  <c r="M238" s="1"/>
  <c r="M237" s="1"/>
  <c r="M236" s="1"/>
  <c r="M235" s="1"/>
  <c r="M234" s="1"/>
  <c r="M233" s="1"/>
  <c r="M232" s="1"/>
  <c r="M231" s="1"/>
  <c r="K254"/>
  <c r="J253"/>
  <c r="I253"/>
  <c r="I250"/>
  <c r="J250" s="1"/>
  <c r="I248"/>
  <c r="J248" s="1"/>
  <c r="I243"/>
  <c r="M230"/>
  <c r="K230"/>
  <c r="J230"/>
  <c r="M229"/>
  <c r="M228" s="1"/>
  <c r="M227" s="1"/>
  <c r="M226" s="1"/>
  <c r="M225" s="1"/>
  <c r="M224" s="1"/>
  <c r="M223" s="1"/>
  <c r="M222" s="1"/>
  <c r="M221" s="1"/>
  <c r="M220" s="1"/>
  <c r="M219" s="1"/>
  <c r="M218" s="1"/>
  <c r="M217" s="1"/>
  <c r="M216" s="1"/>
  <c r="M215" s="1"/>
  <c r="M214" s="1"/>
  <c r="J229"/>
  <c r="E229"/>
  <c r="D229" s="1"/>
  <c r="D230" s="1"/>
  <c r="C229"/>
  <c r="K213"/>
  <c r="M213" s="1"/>
  <c r="M212" s="1"/>
  <c r="M211" s="1"/>
  <c r="M210" s="1"/>
  <c r="M209" s="1"/>
  <c r="M208" s="1"/>
  <c r="M207" s="1"/>
  <c r="M206" s="1"/>
  <c r="M205" s="1"/>
  <c r="M204" s="1"/>
  <c r="M203" s="1"/>
  <c r="M202" s="1"/>
  <c r="M201" s="1"/>
  <c r="M200" s="1"/>
  <c r="M199" s="1"/>
  <c r="M198" s="1"/>
  <c r="M197" s="1"/>
  <c r="M196" s="1"/>
  <c r="M195" s="1"/>
  <c r="M194" s="1"/>
  <c r="M193" s="1"/>
  <c r="M192" s="1"/>
  <c r="M191" s="1"/>
  <c r="M190" s="1"/>
  <c r="K189"/>
  <c r="J188"/>
  <c r="C176"/>
  <c r="C217" s="1"/>
  <c r="D258" s="1"/>
  <c r="M172"/>
  <c r="M171" s="1"/>
  <c r="M170" s="1"/>
  <c r="M169" s="1"/>
  <c r="M168" s="1"/>
  <c r="M167" s="1"/>
  <c r="M166" s="1"/>
  <c r="M165" s="1"/>
  <c r="M164" s="1"/>
  <c r="M163" s="1"/>
  <c r="M162" s="1"/>
  <c r="M161" s="1"/>
  <c r="M160" s="1"/>
  <c r="M159" s="1"/>
  <c r="K172"/>
  <c r="J172"/>
  <c r="J170"/>
  <c r="H170"/>
  <c r="K158"/>
  <c r="I157"/>
  <c r="J157" s="1"/>
  <c r="I147"/>
  <c r="L134"/>
  <c r="K134"/>
  <c r="M134" s="1"/>
  <c r="J134"/>
  <c r="M133"/>
  <c r="M132" s="1"/>
  <c r="J133"/>
  <c r="E133"/>
  <c r="D133" s="1"/>
  <c r="D134" s="1"/>
  <c r="C133"/>
  <c r="M131"/>
  <c r="M130" s="1"/>
  <c r="M129" s="1"/>
  <c r="M128" s="1"/>
  <c r="M127" s="1"/>
  <c r="M126" s="1"/>
  <c r="M125" s="1"/>
  <c r="M124" s="1"/>
  <c r="M123" s="1"/>
  <c r="M122" s="1"/>
  <c r="M121" s="1"/>
  <c r="M120" s="1"/>
  <c r="M119" s="1"/>
  <c r="M118" s="1"/>
  <c r="K116"/>
  <c r="K115"/>
  <c r="K114"/>
  <c r="M106"/>
  <c r="M105" s="1"/>
  <c r="M104" s="1"/>
  <c r="M103" s="1"/>
  <c r="M102" s="1"/>
  <c r="M101" s="1"/>
  <c r="M100" s="1"/>
  <c r="M99" s="1"/>
  <c r="M98" s="1"/>
  <c r="K105"/>
  <c r="J105"/>
  <c r="J106" s="1"/>
  <c r="M97"/>
  <c r="M96" s="1"/>
  <c r="K97"/>
  <c r="J97"/>
  <c r="J95" s="1"/>
  <c r="M95"/>
  <c r="M94" s="1"/>
  <c r="M93" s="1"/>
  <c r="M92" s="1"/>
  <c r="M91" s="1"/>
  <c r="M90" s="1"/>
  <c r="M89" s="1"/>
  <c r="M88" s="1"/>
  <c r="K87"/>
  <c r="K86"/>
  <c r="J86"/>
  <c r="I86" s="1"/>
  <c r="K85"/>
  <c r="J85"/>
  <c r="I85" s="1"/>
  <c r="K72"/>
  <c r="M71"/>
  <c r="K71"/>
  <c r="M70"/>
  <c r="M69" s="1"/>
  <c r="M68" s="1"/>
  <c r="M67" s="1"/>
  <c r="M66" s="1"/>
  <c r="M65" s="1"/>
  <c r="M64" s="1"/>
  <c r="M63" s="1"/>
  <c r="M62" s="1"/>
  <c r="M61" s="1"/>
  <c r="M60" s="1"/>
  <c r="M59" s="1"/>
  <c r="M58" s="1"/>
  <c r="M57" s="1"/>
  <c r="J69"/>
  <c r="D60"/>
  <c r="D75" s="1"/>
  <c r="C121" s="1"/>
  <c r="D162" s="1"/>
  <c r="D376" s="1"/>
  <c r="D390" s="1"/>
  <c r="M56"/>
  <c r="M55" s="1"/>
  <c r="M54" s="1"/>
  <c r="M53" s="1"/>
  <c r="M52" s="1"/>
  <c r="M51" s="1"/>
  <c r="M50" s="1"/>
  <c r="M49" s="1"/>
  <c r="M48" s="1"/>
  <c r="M47" s="1"/>
  <c r="M46" s="1"/>
  <c r="K56"/>
  <c r="J56"/>
  <c r="J54" s="1"/>
  <c r="G54" s="1"/>
  <c r="K45"/>
  <c r="M45" s="1"/>
  <c r="M44" s="1"/>
  <c r="M43" s="1"/>
  <c r="M42" s="1"/>
  <c r="M41" s="1"/>
  <c r="M40" s="1"/>
  <c r="M39" s="1"/>
  <c r="M38" s="1"/>
  <c r="M37" s="1"/>
  <c r="M36" s="1"/>
  <c r="M35" s="1"/>
  <c r="M34" s="1"/>
  <c r="M33" s="1"/>
  <c r="M32" s="1"/>
  <c r="M31" s="1"/>
  <c r="M30" s="1"/>
  <c r="M29" s="1"/>
  <c r="M28" s="1"/>
  <c r="M27" s="1"/>
  <c r="M26" s="1"/>
  <c r="M25" s="1"/>
  <c r="M24" s="1"/>
  <c r="M23" s="1"/>
  <c r="M22" s="1"/>
  <c r="K23"/>
  <c r="K22"/>
  <c r="J18" s="1"/>
  <c r="K21"/>
  <c r="M21" s="1"/>
  <c r="M20" s="1"/>
  <c r="M19" s="1"/>
  <c r="M18" s="1"/>
  <c r="M17" s="1"/>
  <c r="M16" s="1"/>
  <c r="M15" s="1"/>
  <c r="M14" s="1"/>
  <c r="M13" s="1"/>
  <c r="M12" s="1"/>
  <c r="M11" s="1"/>
  <c r="M10" s="1"/>
  <c r="M9" s="1"/>
  <c r="M8" s="1"/>
  <c r="M7" s="1"/>
  <c r="M6" s="1"/>
  <c r="M5" s="1"/>
  <c r="M4" s="1"/>
  <c r="M3" s="1"/>
  <c r="M2" s="1"/>
  <c r="K20"/>
  <c r="C20" s="1"/>
  <c r="K19"/>
  <c r="J19"/>
  <c r="G19" s="1"/>
  <c r="C19"/>
  <c r="E19" s="1"/>
  <c r="K18"/>
  <c r="C18"/>
  <c r="K17"/>
  <c r="C17" s="1"/>
  <c r="K15"/>
  <c r="K14"/>
  <c r="K13"/>
  <c r="K12"/>
  <c r="C5"/>
  <c r="A1"/>
  <c r="H164" i="1"/>
  <c r="G164"/>
  <c r="F164"/>
  <c r="B164"/>
  <c r="H162"/>
  <c r="G162"/>
  <c r="F162"/>
  <c r="G157"/>
  <c r="G155" s="1"/>
  <c r="H151"/>
  <c r="G151"/>
  <c r="F151"/>
  <c r="N139"/>
  <c r="M139"/>
  <c r="L139"/>
  <c r="N138"/>
  <c r="M138"/>
  <c r="L138"/>
  <c r="N137"/>
  <c r="M137"/>
  <c r="L137"/>
  <c r="N136"/>
  <c r="M136"/>
  <c r="L136"/>
  <c r="N135"/>
  <c r="M135"/>
  <c r="L135"/>
  <c r="N134"/>
  <c r="M134"/>
  <c r="L134"/>
  <c r="N133"/>
  <c r="M133"/>
  <c r="L133"/>
  <c r="I133"/>
  <c r="H133"/>
  <c r="G133"/>
  <c r="F133"/>
  <c r="N129"/>
  <c r="M129"/>
  <c r="L129"/>
  <c r="N127"/>
  <c r="M127"/>
  <c r="L127"/>
  <c r="N126"/>
  <c r="M126"/>
  <c r="L126"/>
  <c r="N125"/>
  <c r="M125"/>
  <c r="L125"/>
  <c r="H124"/>
  <c r="G124"/>
  <c r="F124"/>
  <c r="N122"/>
  <c r="M122"/>
  <c r="L122"/>
  <c r="N121"/>
  <c r="M121"/>
  <c r="L121"/>
  <c r="N120"/>
  <c r="M120"/>
  <c r="L120"/>
  <c r="H119"/>
  <c r="G119"/>
  <c r="F119"/>
  <c r="N117"/>
  <c r="M117"/>
  <c r="L117"/>
  <c r="H115"/>
  <c r="G115"/>
  <c r="F115"/>
  <c r="N113"/>
  <c r="M113"/>
  <c r="L113"/>
  <c r="G112"/>
  <c r="N109"/>
  <c r="H157" s="1"/>
  <c r="H155" s="1"/>
  <c r="M109"/>
  <c r="L109"/>
  <c r="F157" s="1"/>
  <c r="F155" s="1"/>
  <c r="N107"/>
  <c r="H144" s="1"/>
  <c r="H142" s="1"/>
  <c r="M107"/>
  <c r="G144" s="1"/>
  <c r="G142" s="1"/>
  <c r="L107"/>
  <c r="F144" s="1"/>
  <c r="F142" s="1"/>
  <c r="H107"/>
  <c r="G107"/>
  <c r="F107"/>
  <c r="N106"/>
  <c r="M106"/>
  <c r="L106"/>
  <c r="H106"/>
  <c r="G106"/>
  <c r="F106"/>
  <c r="N105"/>
  <c r="M105"/>
  <c r="L105"/>
  <c r="N104"/>
  <c r="M104"/>
  <c r="L104"/>
  <c r="H101"/>
  <c r="G101"/>
  <c r="F101"/>
  <c r="N99"/>
  <c r="H113" s="1"/>
  <c r="M99"/>
  <c r="G113" s="1"/>
  <c r="G108" s="1"/>
  <c r="L99"/>
  <c r="F113" s="1"/>
  <c r="N98"/>
  <c r="M98"/>
  <c r="G98" s="1"/>
  <c r="G96" s="1"/>
  <c r="L98"/>
  <c r="H98"/>
  <c r="F98"/>
  <c r="N97"/>
  <c r="H100" s="1"/>
  <c r="M97"/>
  <c r="G100" s="1"/>
  <c r="L97"/>
  <c r="F100" s="1"/>
  <c r="N96"/>
  <c r="M96"/>
  <c r="L96"/>
  <c r="N95"/>
  <c r="M95"/>
  <c r="L95"/>
  <c r="H95"/>
  <c r="G95"/>
  <c r="F95"/>
  <c r="N94"/>
  <c r="M94"/>
  <c r="L94"/>
  <c r="N92"/>
  <c r="H139" s="1"/>
  <c r="M92"/>
  <c r="G139" s="1"/>
  <c r="L92"/>
  <c r="F139" s="1"/>
  <c r="N91"/>
  <c r="H148" s="1"/>
  <c r="H146" s="1"/>
  <c r="M91"/>
  <c r="G148" s="1"/>
  <c r="G146" s="1"/>
  <c r="L91"/>
  <c r="F148" s="1"/>
  <c r="F146" s="1"/>
  <c r="G91"/>
  <c r="N90"/>
  <c r="H112" s="1"/>
  <c r="H108" s="1"/>
  <c r="M90"/>
  <c r="L90"/>
  <c r="F112" s="1"/>
  <c r="F108" s="1"/>
  <c r="G89"/>
  <c r="N87"/>
  <c r="M87"/>
  <c r="L87"/>
  <c r="G87"/>
  <c r="H83"/>
  <c r="G83"/>
  <c r="F83"/>
  <c r="M81"/>
  <c r="N80"/>
  <c r="N81" s="1"/>
  <c r="M80"/>
  <c r="L80"/>
  <c r="L81" s="1"/>
  <c r="G79"/>
  <c r="N78"/>
  <c r="H91" s="1"/>
  <c r="H89" s="1"/>
  <c r="H87" s="1"/>
  <c r="M78"/>
  <c r="L78"/>
  <c r="F91" s="1"/>
  <c r="F89" s="1"/>
  <c r="F87" s="1"/>
  <c r="G77"/>
  <c r="N76"/>
  <c r="H79" s="1"/>
  <c r="H77" s="1"/>
  <c r="M76"/>
  <c r="L76"/>
  <c r="F79" s="1"/>
  <c r="F77" s="1"/>
  <c r="N75"/>
  <c r="M75"/>
  <c r="G75" s="1"/>
  <c r="L75"/>
  <c r="H75"/>
  <c r="F75"/>
  <c r="N74"/>
  <c r="M74"/>
  <c r="G74" s="1"/>
  <c r="L74"/>
  <c r="H74"/>
  <c r="F74"/>
  <c r="F72" s="1"/>
  <c r="H66"/>
  <c r="G66"/>
  <c r="G64" s="1"/>
  <c r="F66"/>
  <c r="H64"/>
  <c r="F64"/>
  <c r="H62"/>
  <c r="G62"/>
  <c r="F62"/>
  <c r="N61"/>
  <c r="H61" s="1"/>
  <c r="H59" s="1"/>
  <c r="M61"/>
  <c r="L61"/>
  <c r="F61" s="1"/>
  <c r="F59" s="1"/>
  <c r="G61"/>
  <c r="N60"/>
  <c r="M60"/>
  <c r="L60"/>
  <c r="G59"/>
  <c r="H56"/>
  <c r="G56"/>
  <c r="F56"/>
  <c r="H53"/>
  <c r="G53"/>
  <c r="F53"/>
  <c r="N52"/>
  <c r="H52" s="1"/>
  <c r="M52"/>
  <c r="L52"/>
  <c r="F52" s="1"/>
  <c r="G52"/>
  <c r="N50"/>
  <c r="H50" s="1"/>
  <c r="H48" s="1"/>
  <c r="H43" s="1"/>
  <c r="M50"/>
  <c r="L50"/>
  <c r="F50" s="1"/>
  <c r="F48" s="1"/>
  <c r="F43" s="1"/>
  <c r="G50"/>
  <c r="G48" s="1"/>
  <c r="H45"/>
  <c r="G45"/>
  <c r="G43" s="1"/>
  <c r="F45"/>
  <c r="I42"/>
  <c r="H41"/>
  <c r="G41"/>
  <c r="F41"/>
  <c r="N39"/>
  <c r="M39"/>
  <c r="L39"/>
  <c r="K29"/>
  <c r="I29"/>
  <c r="K28"/>
  <c r="I28"/>
  <c r="K27"/>
  <c r="C28" s="1"/>
  <c r="A19"/>
  <c r="I24" s="1"/>
  <c r="A16"/>
  <c r="H7"/>
  <c r="A173" s="1"/>
  <c r="K2"/>
  <c r="I2"/>
  <c r="H72" l="1"/>
  <c r="G72"/>
  <c r="G70" s="1"/>
  <c r="F135"/>
  <c r="F96"/>
  <c r="F70" s="1"/>
  <c r="F42" s="1"/>
  <c r="F140"/>
  <c r="H140"/>
  <c r="H135" s="1"/>
  <c r="D19" i="2"/>
  <c r="G42" i="1"/>
  <c r="H96"/>
  <c r="G140"/>
  <c r="G135" s="1"/>
  <c r="F161"/>
  <c r="F159" s="1"/>
  <c r="H161"/>
  <c r="H159" s="1"/>
  <c r="G161"/>
  <c r="G159" s="1"/>
  <c r="E18" i="2"/>
  <c r="F18"/>
  <c r="J17"/>
  <c r="J21"/>
  <c r="I34" s="1"/>
  <c r="I39" s="1"/>
  <c r="J45"/>
  <c r="M87"/>
  <c r="M86" s="1"/>
  <c r="M85" s="1"/>
  <c r="M84" s="1"/>
  <c r="M83" s="1"/>
  <c r="M82" s="1"/>
  <c r="M81" s="1"/>
  <c r="M80" s="1"/>
  <c r="M79" s="1"/>
  <c r="J87"/>
  <c r="M114"/>
  <c r="J114"/>
  <c r="M115"/>
  <c r="J115"/>
  <c r="I115" s="1"/>
  <c r="M116"/>
  <c r="J116"/>
  <c r="I116" s="1"/>
  <c r="J243"/>
  <c r="J254" s="1"/>
  <c r="M315"/>
  <c r="M305"/>
  <c r="M304" s="1"/>
  <c r="M303" s="1"/>
  <c r="M302" s="1"/>
  <c r="M301" s="1"/>
  <c r="M300" s="1"/>
  <c r="M299" s="1"/>
  <c r="M158"/>
  <c r="M157" s="1"/>
  <c r="M156" s="1"/>
  <c r="M155" s="1"/>
  <c r="M154" s="1"/>
  <c r="M153" s="1"/>
  <c r="M152" s="1"/>
  <c r="M151" s="1"/>
  <c r="M150" s="1"/>
  <c r="M149" s="1"/>
  <c r="M148" s="1"/>
  <c r="M147" s="1"/>
  <c r="M146" s="1"/>
  <c r="M145" s="1"/>
  <c r="M144" s="1"/>
  <c r="M143" s="1"/>
  <c r="M142" s="1"/>
  <c r="M141" s="1"/>
  <c r="M140" s="1"/>
  <c r="M139" s="1"/>
  <c r="M138" s="1"/>
  <c r="M137" s="1"/>
  <c r="M136" s="1"/>
  <c r="M135" s="1"/>
  <c r="I154"/>
  <c r="J154" s="1"/>
  <c r="I152"/>
  <c r="J152" s="1"/>
  <c r="J147" s="1"/>
  <c r="J158" s="1"/>
  <c r="D272"/>
  <c r="D302"/>
  <c r="D287"/>
  <c r="J189"/>
  <c r="E188"/>
  <c r="D188" s="1"/>
  <c r="D189" s="1"/>
  <c r="I209"/>
  <c r="J209" s="1"/>
  <c r="I207"/>
  <c r="J207" s="1"/>
  <c r="J202" s="1"/>
  <c r="J213" s="1"/>
  <c r="M189"/>
  <c r="M188" s="1"/>
  <c r="M187" s="1"/>
  <c r="M186" s="1"/>
  <c r="M185" s="1"/>
  <c r="M184" s="1"/>
  <c r="M183" s="1"/>
  <c r="M182" s="1"/>
  <c r="M181" s="1"/>
  <c r="M180" s="1"/>
  <c r="M179" s="1"/>
  <c r="M178" s="1"/>
  <c r="M177" s="1"/>
  <c r="M176" s="1"/>
  <c r="M175" s="1"/>
  <c r="M174" s="1"/>
  <c r="M173" s="1"/>
  <c r="C188"/>
  <c r="I212"/>
  <c r="J212" s="1"/>
  <c r="I202"/>
  <c r="A338"/>
  <c r="A339" s="1"/>
  <c r="A340"/>
  <c r="A341" s="1"/>
  <c r="A342" s="1"/>
  <c r="A354"/>
  <c r="A355" s="1"/>
  <c r="A356"/>
  <c r="A357" s="1"/>
  <c r="A358" s="1"/>
  <c r="M541"/>
  <c r="M540" s="1"/>
  <c r="M539" s="1"/>
  <c r="M538" s="1"/>
  <c r="M537" s="1"/>
  <c r="M536" s="1"/>
  <c r="M535" s="1"/>
  <c r="M534" s="1"/>
  <c r="M533" s="1"/>
  <c r="M532" s="1"/>
  <c r="M531" s="1"/>
  <c r="M530" s="1"/>
  <c r="M529" s="1"/>
  <c r="M543"/>
  <c r="M585"/>
  <c r="M584" s="1"/>
  <c r="M583" s="1"/>
  <c r="M582" s="1"/>
  <c r="M581" s="1"/>
  <c r="M580" s="1"/>
  <c r="M579" s="1"/>
  <c r="M578" s="1"/>
  <c r="M577" s="1"/>
  <c r="M551"/>
  <c r="M550" s="1"/>
  <c r="M549" s="1"/>
  <c r="M548" s="1"/>
  <c r="M547" s="1"/>
  <c r="M546" s="1"/>
  <c r="M545" s="1"/>
  <c r="M726"/>
  <c r="M725" s="1"/>
  <c r="M724" s="1"/>
  <c r="M723" s="1"/>
  <c r="M722" s="1"/>
  <c r="M721" s="1"/>
  <c r="M720" s="1"/>
  <c r="M729"/>
  <c r="M754"/>
  <c r="M753" s="1"/>
  <c r="M752" s="1"/>
  <c r="M751" s="1"/>
  <c r="M750" s="1"/>
  <c r="M749" s="1"/>
  <c r="M762"/>
  <c r="M761" s="1"/>
  <c r="M760" s="1"/>
  <c r="M759" s="1"/>
  <c r="M758" s="1"/>
  <c r="M757" s="1"/>
  <c r="M756" s="1"/>
  <c r="M755" s="1"/>
  <c r="M860"/>
  <c r="M857" s="1"/>
  <c r="M858"/>
  <c r="J266"/>
  <c r="I312"/>
  <c r="J336"/>
  <c r="J338"/>
  <c r="J340"/>
  <c r="J342"/>
  <c r="J352"/>
  <c r="J354"/>
  <c r="J361" s="1"/>
  <c r="J356"/>
  <c r="J358"/>
  <c r="J360"/>
  <c r="J369"/>
  <c r="J370"/>
  <c r="I370" s="1"/>
  <c r="H384"/>
  <c r="M631"/>
  <c r="M630" s="1"/>
  <c r="M629" s="1"/>
  <c r="M628" s="1"/>
  <c r="M627" s="1"/>
  <c r="M626" s="1"/>
  <c r="M625"/>
  <c r="M624" s="1"/>
  <c r="M623" s="1"/>
  <c r="M622" s="1"/>
  <c r="M621" s="1"/>
  <c r="M620" s="1"/>
  <c r="M619" s="1"/>
  <c r="M799"/>
  <c r="M798" s="1"/>
  <c r="M797" s="1"/>
  <c r="M796" s="1"/>
  <c r="M795" s="1"/>
  <c r="M794" s="1"/>
  <c r="M793" s="1"/>
  <c r="M792" s="1"/>
  <c r="M791" s="1"/>
  <c r="M790" s="1"/>
  <c r="M789" s="1"/>
  <c r="M802"/>
  <c r="M801" s="1"/>
  <c r="J558"/>
  <c r="I558" s="1"/>
  <c r="J641"/>
  <c r="I641" s="1"/>
  <c r="J642"/>
  <c r="I642" s="1"/>
  <c r="H672"/>
  <c r="M687"/>
  <c r="M686" s="1"/>
  <c r="M685" s="1"/>
  <c r="M684" s="1"/>
  <c r="M683" s="1"/>
  <c r="M682" s="1"/>
  <c r="M681" s="1"/>
  <c r="M859"/>
  <c r="M856" s="1"/>
  <c r="M855" s="1"/>
  <c r="M854" s="1"/>
  <c r="M853" s="1"/>
  <c r="M852" s="1"/>
  <c r="M851" s="1"/>
  <c r="M850" s="1"/>
  <c r="J859"/>
  <c r="M890"/>
  <c r="M889" s="1"/>
  <c r="M888" s="1"/>
  <c r="M887" s="1"/>
  <c r="M886" s="1"/>
  <c r="M885" s="1"/>
  <c r="M898"/>
  <c r="M897" s="1"/>
  <c r="M896" s="1"/>
  <c r="M895" s="1"/>
  <c r="M894" s="1"/>
  <c r="M893" s="1"/>
  <c r="M892" s="1"/>
  <c r="M891" s="1"/>
  <c r="M940"/>
  <c r="M939" s="1"/>
  <c r="M938" s="1"/>
  <c r="M937" s="1"/>
  <c r="M936" s="1"/>
  <c r="M935" s="1"/>
  <c r="M948"/>
  <c r="M947" s="1"/>
  <c r="M946" s="1"/>
  <c r="M945" s="1"/>
  <c r="M944" s="1"/>
  <c r="M943" s="1"/>
  <c r="M942" s="1"/>
  <c r="M941" s="1"/>
  <c r="M605"/>
  <c r="M604" s="1"/>
  <c r="M603" s="1"/>
  <c r="M602" s="1"/>
  <c r="M601" s="1"/>
  <c r="M600" s="1"/>
  <c r="J615"/>
  <c r="I615" s="1"/>
  <c r="J616"/>
  <c r="I616" s="1"/>
  <c r="J660"/>
  <c r="J658" s="1"/>
  <c r="H658" s="1"/>
  <c r="J711"/>
  <c r="J713" s="1"/>
  <c r="M713" s="1"/>
  <c r="M710" s="1"/>
  <c r="M709" s="1"/>
  <c r="M708" s="1"/>
  <c r="M707" s="1"/>
  <c r="M706" s="1"/>
  <c r="M705" s="1"/>
  <c r="M704" s="1"/>
  <c r="M703" s="1"/>
  <c r="M702" s="1"/>
  <c r="M701" s="1"/>
  <c r="M700" s="1"/>
  <c r="J712"/>
  <c r="J727"/>
  <c r="J762"/>
  <c r="J763" s="1"/>
  <c r="J773"/>
  <c r="H786"/>
  <c r="J800"/>
  <c r="J802" s="1"/>
  <c r="J818"/>
  <c r="J816" s="1"/>
  <c r="H816" s="1"/>
  <c r="M849"/>
  <c r="J848"/>
  <c r="J849" s="1"/>
  <c r="D1091"/>
  <c r="D1106"/>
  <c r="D46" i="3"/>
  <c r="D42"/>
  <c r="D38"/>
  <c r="J898" i="2"/>
  <c r="J899" s="1"/>
  <c r="J909"/>
  <c r="J948"/>
  <c r="J949" s="1"/>
  <c r="J959"/>
  <c r="H1028"/>
  <c r="M1062"/>
  <c r="M1061" s="1"/>
  <c r="M1060" s="1"/>
  <c r="M1059" s="1"/>
  <c r="M1058" s="1"/>
  <c r="M1057" s="1"/>
  <c r="M1056" s="1"/>
  <c r="M1055" s="1"/>
  <c r="M1054" s="1"/>
  <c r="M1053" s="1"/>
  <c r="M1052" s="1"/>
  <c r="M1051" s="1"/>
  <c r="M1050" s="1"/>
  <c r="M1049" s="1"/>
  <c r="M1048" s="1"/>
  <c r="M1047" s="1"/>
  <c r="J1062"/>
  <c r="D1077"/>
  <c r="M1087"/>
  <c r="M1086" s="1"/>
  <c r="M1085" s="1"/>
  <c r="M1084" s="1"/>
  <c r="M1083" s="1"/>
  <c r="M1082" s="1"/>
  <c r="M1081" s="1"/>
  <c r="M1080" s="1"/>
  <c r="M1079" s="1"/>
  <c r="M1078" s="1"/>
  <c r="M1077" s="1"/>
  <c r="M1076" s="1"/>
  <c r="M1075" s="1"/>
  <c r="M1074" s="1"/>
  <c r="J1085"/>
  <c r="M1118"/>
  <c r="M1109"/>
  <c r="M1108" s="1"/>
  <c r="M1107" s="1"/>
  <c r="M1106" s="1"/>
  <c r="M1105" s="1"/>
  <c r="M1104" s="1"/>
  <c r="M1103" s="1"/>
  <c r="M1134"/>
  <c r="A1134" s="1"/>
  <c r="J1135"/>
  <c r="M1135" s="1"/>
  <c r="M1133" s="1"/>
  <c r="M1132" s="1"/>
  <c r="M1131" s="1"/>
  <c r="M1130" s="1"/>
  <c r="M1129" s="1"/>
  <c r="M1128" s="1"/>
  <c r="M1127" s="1"/>
  <c r="D14" i="3"/>
  <c r="J1117" i="2"/>
  <c r="M1125"/>
  <c r="M1143"/>
  <c r="A1143" s="1"/>
  <c r="D9" i="3"/>
  <c r="D13"/>
  <c r="D17"/>
  <c r="D19"/>
  <c r="J1152" i="2"/>
  <c r="I1152" s="1"/>
  <c r="J1153"/>
  <c r="I1153" s="1"/>
  <c r="D8" i="3"/>
  <c r="D10" s="1"/>
  <c r="D12"/>
  <c r="D16"/>
  <c r="D18" s="1"/>
  <c r="A359" i="2" l="1"/>
  <c r="A360"/>
  <c r="D43" i="3"/>
  <c r="D45" s="1"/>
  <c r="D44"/>
  <c r="D50"/>
  <c r="M840" i="2"/>
  <c r="M839" s="1"/>
  <c r="M838" s="1"/>
  <c r="M837" s="1"/>
  <c r="M836" s="1"/>
  <c r="M835" s="1"/>
  <c r="M848"/>
  <c r="M847" s="1"/>
  <c r="M846" s="1"/>
  <c r="M845" s="1"/>
  <c r="M844" s="1"/>
  <c r="M843" s="1"/>
  <c r="M842" s="1"/>
  <c r="M841" s="1"/>
  <c r="J729"/>
  <c r="I727"/>
  <c r="J372"/>
  <c r="M372" s="1"/>
  <c r="I369"/>
  <c r="J328"/>
  <c r="L328" s="1"/>
  <c r="J268"/>
  <c r="H266"/>
  <c r="M728"/>
  <c r="M719"/>
  <c r="M718" s="1"/>
  <c r="M717" s="1"/>
  <c r="M716" s="1"/>
  <c r="M715" s="1"/>
  <c r="M714" s="1"/>
  <c r="J117"/>
  <c r="M117" s="1"/>
  <c r="M113" s="1"/>
  <c r="M112" s="1"/>
  <c r="M111" s="1"/>
  <c r="M110" s="1"/>
  <c r="M109" s="1"/>
  <c r="M108" s="1"/>
  <c r="M107" s="1"/>
  <c r="I114"/>
  <c r="J39"/>
  <c r="I41"/>
  <c r="E17"/>
  <c r="H70" i="1"/>
  <c r="H42" s="1"/>
  <c r="D20" i="3"/>
  <c r="D22" s="1"/>
  <c r="D21"/>
  <c r="J1087" i="2"/>
  <c r="H1085"/>
  <c r="D39" i="3"/>
  <c r="D40"/>
  <c r="D41" s="1"/>
  <c r="D47"/>
  <c r="D49" s="1"/>
  <c r="D48"/>
  <c r="M78" i="2"/>
  <c r="M77" s="1"/>
  <c r="M76" s="1"/>
  <c r="M75" s="1"/>
  <c r="M74" s="1"/>
  <c r="M73" s="1"/>
  <c r="M72" s="1"/>
  <c r="J20"/>
  <c r="G18"/>
  <c r="D18" s="1"/>
  <c r="I44" l="1"/>
  <c r="J44" s="1"/>
  <c r="J41"/>
  <c r="D51" i="3"/>
  <c r="D52"/>
  <c r="D53" s="1"/>
  <c r="E20" i="2"/>
  <c r="G17"/>
  <c r="D17" s="1"/>
  <c r="J34"/>
  <c r="M368"/>
  <c r="M367" s="1"/>
  <c r="M366" s="1"/>
  <c r="M365" s="1"/>
  <c r="M364" s="1"/>
  <c r="M363" s="1"/>
  <c r="M362" s="1"/>
  <c r="M371"/>
  <c r="D20" l="1"/>
  <c r="D21" s="1"/>
  <c r="G20"/>
</calcChain>
</file>

<file path=xl/sharedStrings.xml><?xml version="1.0" encoding="utf-8"?>
<sst xmlns="http://schemas.openxmlformats.org/spreadsheetml/2006/main" count="1911" uniqueCount="374">
  <si>
    <t>УТВЕРЖДАЮ</t>
  </si>
  <si>
    <t xml:space="preserve">Руководитель </t>
  </si>
  <si>
    <t>(подпись)</t>
  </si>
  <si>
    <t>(Ф.И.О.)</t>
  </si>
  <si>
    <t>ПЛАН</t>
  </si>
  <si>
    <t>ФИНАНСОВО-ХОЗЯЙСТВЕННОЙ ДЕЯТЕЛЬНОСТИ</t>
  </si>
  <si>
    <t>Коды</t>
  </si>
  <si>
    <t>Дата</t>
  </si>
  <si>
    <t>по Сводному реестру</t>
  </si>
  <si>
    <t>Орган, осуществляющий функции и полномочия учредителя</t>
  </si>
  <si>
    <t>Департамент образования мэрии города Магадана</t>
  </si>
  <si>
    <t xml:space="preserve">глава по БК </t>
  </si>
  <si>
    <t>Учреждение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</si>
  <si>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</si>
  <si>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</si>
  <si>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</si>
  <si>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</si>
  <si>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</si>
  <si>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 xml:space="preserve">Наименование показателя </t>
  </si>
  <si>
    <t xml:space="preserve">Код строки </t>
  </si>
  <si>
    <t>Код по бюджетной классификации РФ</t>
  </si>
  <si>
    <t>Аналитический код</t>
  </si>
  <si>
    <t xml:space="preserve">Сумма </t>
  </si>
  <si>
    <t xml:space="preserve">на 2023 г. текущий финансовый год </t>
  </si>
  <si>
    <t>на 2024 г. (первый год планового периода )</t>
  </si>
  <si>
    <t>на 2025 г. (второй год планового периода )</t>
  </si>
  <si>
    <t xml:space="preserve">за пределами планового периода </t>
  </si>
  <si>
    <t>Остаток средств на начало текущего финансового года</t>
  </si>
  <si>
    <t>0001</t>
  </si>
  <si>
    <t xml:space="preserve">X </t>
  </si>
  <si>
    <t>Остаток средств на конец текущего финансового года</t>
  </si>
  <si>
    <t>0002</t>
  </si>
  <si>
    <t xml:space="preserve">Доходы, всего: </t>
  </si>
  <si>
    <t>в том числе:</t>
  </si>
  <si>
    <t xml:space="preserve">доходы от собственности, всего </t>
  </si>
  <si>
    <t xml:space="preserve">в том числе: </t>
  </si>
  <si>
    <t xml:space="preserve">доходы от оказания услуг, работ, компенсации затрат учреждений, всего </t>
  </si>
  <si>
    <t xml:space="preserve"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 </t>
  </si>
  <si>
    <t xml:space="preserve"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</si>
  <si>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</si>
  <si>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изъятия, всего </t>
  </si>
  <si>
    <t xml:space="preserve">безвозмездные денежные поступления, всего </t>
  </si>
  <si>
    <t xml:space="preserve">прочие доходы, всего </t>
  </si>
  <si>
    <t xml:space="preserve">целевые субсидии </t>
  </si>
  <si>
    <t xml:space="preserve">субсидии на осуществление капитальных вложений </t>
  </si>
  <si>
    <t xml:space="preserve">доходы от операции с активами, всего </t>
  </si>
  <si>
    <t>прочие поступления, всего</t>
  </si>
  <si>
    <t>из них:</t>
  </si>
  <si>
    <t xml:space="preserve">увеличение остатков денежных средств за счет возврата дебиторской задолженности прошлых лет </t>
  </si>
  <si>
    <t xml:space="preserve">Расходы, всего </t>
  </si>
  <si>
    <t xml:space="preserve">на выплаты персоналу, всего </t>
  </si>
  <si>
    <t xml:space="preserve">оплата труда </t>
  </si>
  <si>
    <t>кат 211</t>
  </si>
  <si>
    <t xml:space="preserve">прочие выплаты персоналу, в том числе компенсационного характера </t>
  </si>
  <si>
    <t>кат 212</t>
  </si>
  <si>
    <t xml:space="preserve">иные выплаты, за исключением фонда оплаты труда учреждения, для выполнения отдельных полномочий </t>
  </si>
  <si>
    <t>кат 213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</si>
  <si>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 </t>
  </si>
  <si>
    <t>кат 262</t>
  </si>
  <si>
    <t xml:space="preserve">на выплаты по оплате труда </t>
  </si>
  <si>
    <t xml:space="preserve">на иные выплаты работникам </t>
  </si>
  <si>
    <t>кл 211</t>
  </si>
  <si>
    <t xml:space="preserve">денежное довольствие военнослужащих и сотрудников, имеющих специальные звания </t>
  </si>
  <si>
    <t>кл 213</t>
  </si>
  <si>
    <t xml:space="preserve">иные выплаты военнослужащим и сотрудникам, имеющим специальные звания </t>
  </si>
  <si>
    <t xml:space="preserve">страховые взносы на обязательное социальное страхование в части выплат персоналу, подлежащих обложению страховыми взносами </t>
  </si>
  <si>
    <t>уд 211</t>
  </si>
  <si>
    <t>уд 213</t>
  </si>
  <si>
    <t xml:space="preserve">на оплату труда стажеров </t>
  </si>
  <si>
    <t xml:space="preserve">на иные выплаты гражданским лицам (денежное содержание) </t>
  </si>
  <si>
    <t xml:space="preserve">социальные и иные выплаты населению, всего </t>
  </si>
  <si>
    <t>ком 212</t>
  </si>
  <si>
    <t xml:space="preserve">социальные выплаты гражданам, кроме публичных нормативных социальных выплат </t>
  </si>
  <si>
    <t>ремонты</t>
  </si>
  <si>
    <t xml:space="preserve">пособия, компенсации и иные социальные выплаты гражданам, кроме публичных нормативных обязательств </t>
  </si>
  <si>
    <t>ремонты+питание</t>
  </si>
  <si>
    <t>ремонты (кред)</t>
  </si>
  <si>
    <t xml:space="preserve">выплата стипендий, осуществление иных расходов на социальную поддержку обучающихся за счет средств стипендиального фонда </t>
  </si>
  <si>
    <t xml:space="preserve"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 </t>
  </si>
  <si>
    <t>поч 211</t>
  </si>
  <si>
    <t xml:space="preserve">социальное обеспечение детей-сирот и детей, оставшихся без попечения родителей </t>
  </si>
  <si>
    <t>поч 213</t>
  </si>
  <si>
    <t xml:space="preserve">уплата налогов, сборов и иных платежей, всего </t>
  </si>
  <si>
    <t>штрафы</t>
  </si>
  <si>
    <t xml:space="preserve">налог на имущество организаций и земельный налог </t>
  </si>
  <si>
    <t>налоги</t>
  </si>
  <si>
    <t xml:space="preserve">иные налоги (включаемые в состав расходов) в бюджеты бюджетной системы Российской Федерации, а также государственная пошлина </t>
  </si>
  <si>
    <t>244 МБ</t>
  </si>
  <si>
    <t xml:space="preserve">уплата штрафов (в том числе административных), пеней, иных платежей </t>
  </si>
  <si>
    <t xml:space="preserve">безвозмездные перечисления организациям и физическим лицам, всего </t>
  </si>
  <si>
    <t>пени (фмо)</t>
  </si>
  <si>
    <t xml:space="preserve">гранты, предоставляемые другим организациям и физическим лицам </t>
  </si>
  <si>
    <t xml:space="preserve">взносы в международные организации </t>
  </si>
  <si>
    <t>зп 211</t>
  </si>
  <si>
    <t xml:space="preserve">платежи в целях обеспечения реализации соглашений с правительствами иностранных государств и международными организациями </t>
  </si>
  <si>
    <t>зп 212</t>
  </si>
  <si>
    <t xml:space="preserve">прочие выплаты (кроме выплат на закупку товаров, работ, услуг) </t>
  </si>
  <si>
    <t>зп 213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</si>
  <si>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 </t>
  </si>
  <si>
    <t>фмо</t>
  </si>
  <si>
    <t>расходы на закупку товаров, работ, услуг, всего</t>
  </si>
  <si>
    <t>платные</t>
  </si>
  <si>
    <t xml:space="preserve">закупку научно-исследовательских и опытно-конструкторских работ </t>
  </si>
  <si>
    <t xml:space="preserve">закупку товаров, работ, услуг в сфере информационно-коммуникационных технологий </t>
  </si>
  <si>
    <t>дети-инвалиды</t>
  </si>
  <si>
    <t xml:space="preserve">закупку товаров, работ, услуг в целях капитального ремонта государственного (муниципального) имущества </t>
  </si>
  <si>
    <t xml:space="preserve">прочую закупку товаров, работ и услуг, всего </t>
  </si>
  <si>
    <t>кредиторка</t>
  </si>
  <si>
    <t>капитальные вложения в объекты государственной (муниципальной) собственности, всего</t>
  </si>
  <si>
    <t xml:space="preserve">приобретение объектов недвижимого имущества государственными (муниципальными) учреждениями </t>
  </si>
  <si>
    <t>Прочие выплаты</t>
  </si>
  <si>
    <t xml:space="preserve">строительство (реконструкция) объектов недвижимого имущества государственными (муниципальными) учреждениями </t>
  </si>
  <si>
    <t>Выплаты, уменьшающие доход, всего</t>
  </si>
  <si>
    <t>остатки</t>
  </si>
  <si>
    <t>ОБ</t>
  </si>
  <si>
    <t>налог на прибыль</t>
  </si>
  <si>
    <t>налог на добавленную стоимость</t>
  </si>
  <si>
    <t>Прочие</t>
  </si>
  <si>
    <t>прочие налоги, уменьшающие доход</t>
  </si>
  <si>
    <t>Прочие выплаты, всего</t>
  </si>
  <si>
    <t>МБ</t>
  </si>
  <si>
    <t xml:space="preserve">возврат в бюджет средств субсидии </t>
  </si>
  <si>
    <t>Раздел 2. Сведения по выплатам на закупки товаров, работ, услуг</t>
  </si>
  <si>
    <t>Внебюджет</t>
  </si>
  <si>
    <t xml:space="preserve">N п/п </t>
  </si>
  <si>
    <t xml:space="preserve">Коды строк </t>
  </si>
  <si>
    <t xml:space="preserve">Год начала закупки </t>
  </si>
  <si>
    <t>Выплаты на закупку товаров, работ, услуг, всего</t>
  </si>
  <si>
    <t xml:space="preserve">1.1. </t>
  </si>
  <si>
    <r>
      <t xml:space="preserve">по контрактам (договорам), заключенным до начала текущего финансового года без применения норм Федерального закона </t>
    </r>
    <r>
      <rPr>
        <sz val="12"/>
        <rFont val="Times New Roman"/>
        <family val="1"/>
        <charset val="204"/>
      </rPr>
      <t>от 5 апреля 2013 г. N 44-ФЗ</t>
    </r>
    <r>
      <rPr>
        <sz val="12"/>
        <color theme="1"/>
        <rFont val="Times New Roman"/>
        <family val="1"/>
        <charset val="204"/>
      </rPr>
      <t xml:space="preserve">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</t>
    </r>
    <r>
      <rPr>
        <sz val="12"/>
        <rFont val="Times New Roman"/>
        <family val="1"/>
        <charset val="204"/>
      </rPr>
      <t>от 18 июля 2011 г. N 223-ФЗ</t>
    </r>
    <r>
      <rPr>
        <sz val="12"/>
        <color theme="1"/>
        <rFont val="Times New Roman"/>
        <family val="1"/>
        <charset val="204"/>
      </rPr>
      <t xml:space="preserve">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  </r>
  </si>
  <si>
    <t xml:space="preserve">1.2. 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</si>
  <si>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</si>
  <si>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 xml:space="preserve">1.3. </t>
  </si>
  <si>
    <r>
      <t xml:space="preserve">по контрактам (договорам), заключенным до начала текущего финансового года с учетом требований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</si>
  <si>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 xml:space="preserve">1.4. 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</si>
  <si>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</si>
  <si>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>1.4.1.</t>
  </si>
  <si>
    <t xml:space="preserve">за счет субсидий, предоставляемых на финансовое обеспечение выполнения государственного (муниципального) задания </t>
  </si>
  <si>
    <t xml:space="preserve">1.4.1.1. </t>
  </si>
  <si>
    <t>в соответствии с Федеральным законом N 44-ФЗ</t>
  </si>
  <si>
    <t xml:space="preserve">1.4.1.2. </t>
  </si>
  <si>
    <t>в соответствии с Федеральным законом N 223-ФЗ</t>
  </si>
  <si>
    <t xml:space="preserve">1.4.2. </t>
  </si>
  <si>
    <t xml:space="preserve">за счет субсидий, предоставляемых в соответствии с абзацем вторым пункта 1 статьи 78.1 Бюджетного кодекса Российской Федерации </t>
  </si>
  <si>
    <t xml:space="preserve">1.4.2.1 </t>
  </si>
  <si>
    <t xml:space="preserve">1.4.2.2. </t>
  </si>
  <si>
    <t xml:space="preserve">1.4.3. </t>
  </si>
  <si>
    <t>за счет субсидий, предоставляемых на осуществление капитальных вложений</t>
  </si>
  <si>
    <t xml:space="preserve">1.4.4. </t>
  </si>
  <si>
    <t xml:space="preserve">за счет средств обязательного медицинского страхования </t>
  </si>
  <si>
    <t xml:space="preserve">1.4.4.1. </t>
  </si>
  <si>
    <t xml:space="preserve">1.4.4.2. </t>
  </si>
  <si>
    <t xml:space="preserve">1.4.5. </t>
  </si>
  <si>
    <t xml:space="preserve">за счет прочих источников финансового обеспечения </t>
  </si>
  <si>
    <t xml:space="preserve">1.4.5.1. </t>
  </si>
  <si>
    <t xml:space="preserve">1.4.5.2. </t>
  </si>
  <si>
    <t xml:space="preserve">2. 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</si>
  <si>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</si>
  <si>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 xml:space="preserve">в том числе по году начала закупки: </t>
  </si>
  <si>
    <t>2023 г.</t>
  </si>
  <si>
    <t xml:space="preserve">3. </t>
  </si>
  <si>
    <t xml:space="preserve"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 </t>
  </si>
  <si>
    <t>Руководитель учреждения</t>
  </si>
  <si>
    <t xml:space="preserve">(подпись) </t>
  </si>
  <si>
    <t>(расшифровка подписи)</t>
  </si>
  <si>
    <t xml:space="preserve">Исполнитель </t>
  </si>
  <si>
    <t>Худяков К.С.</t>
  </si>
  <si>
    <t>62-24-78</t>
  </si>
  <si>
    <t xml:space="preserve">(фамилия, инициалы) </t>
  </si>
  <si>
    <t>(телефон)</t>
  </si>
  <si>
    <t>1. Расчёты (обоснования) выплат персоналу (строка 210)</t>
  </si>
  <si>
    <t>Код видов расходов</t>
  </si>
  <si>
    <t>субвенция</t>
  </si>
  <si>
    <t>Источник финансового обеспечения</t>
  </si>
  <si>
    <t>бюджет субъекта РФ</t>
  </si>
  <si>
    <t>1.1. Расчёты (обоснования) расходов на оплату труда</t>
  </si>
  <si>
    <t>№</t>
  </si>
  <si>
    <t>Должность,</t>
  </si>
  <si>
    <t>Установленная</t>
  </si>
  <si>
    <t>Среднемесячный размер оплаты труда на одного работника, руб.</t>
  </si>
  <si>
    <t>Ежемесячная</t>
  </si>
  <si>
    <t>Районный</t>
  </si>
  <si>
    <t>Фонд оплаты</t>
  </si>
  <si>
    <t>п/п</t>
  </si>
  <si>
    <t>группа</t>
  </si>
  <si>
    <t>численность,</t>
  </si>
  <si>
    <t>всего</t>
  </si>
  <si>
    <t>надбавка к</t>
  </si>
  <si>
    <t>коэффициент</t>
  </si>
  <si>
    <t>труда в год, руб.</t>
  </si>
  <si>
    <t>должностей</t>
  </si>
  <si>
    <t>единиц</t>
  </si>
  <si>
    <t>по</t>
  </si>
  <si>
    <t>по выплатам</t>
  </si>
  <si>
    <t>должностному</t>
  </si>
  <si>
    <t>(гр. 3×гр. 4×</t>
  </si>
  <si>
    <t>компенсационного</t>
  </si>
  <si>
    <t>стимулирующего</t>
  </si>
  <si>
    <t>окладу, %</t>
  </si>
  <si>
    <t>(1+гр. 8/100)×</t>
  </si>
  <si>
    <t>окладу</t>
  </si>
  <si>
    <t>характера</t>
  </si>
  <si>
    <t>гр. 9×12)</t>
  </si>
  <si>
    <t>Административно-управленческий персонал</t>
  </si>
  <si>
    <t>Педагогические работники</t>
  </si>
  <si>
    <t>Медицинский персонал</t>
  </si>
  <si>
    <t>Служащие, учебно-воспитательный персонал и рабочие</t>
  </si>
  <si>
    <t>Итого:</t>
  </si>
  <si>
    <t>х</t>
  </si>
  <si>
    <t>1.4. Расчёты (обоснования) страховых взносов на обязательное страхование в Пенсионный</t>
  </si>
  <si>
    <t>фонд Российской Федерации, в Фонд социального страхования Российской Федерации,</t>
  </si>
  <si>
    <t>в Федеральный фонд обязательного медицинского страхования</t>
  </si>
  <si>
    <t>Наименование государственного внебюджетного фонда</t>
  </si>
  <si>
    <t>Размер базы</t>
  </si>
  <si>
    <t>Сумма взноса,</t>
  </si>
  <si>
    <t>для начисления</t>
  </si>
  <si>
    <t>руб.</t>
  </si>
  <si>
    <t>страховых</t>
  </si>
  <si>
    <t>взносов, руб.</t>
  </si>
  <si>
    <t>Страховые взносы в Пенсионный фонд Российской Федерации, всего</t>
  </si>
  <si>
    <t>1.1.</t>
  </si>
  <si>
    <t>по ставке 22,0 %</t>
  </si>
  <si>
    <t>1.2.</t>
  </si>
  <si>
    <t>по ставке 10,0 %</t>
  </si>
  <si>
    <t>1.3.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</si>
  <si>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</si>
  <si>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</si>
  <si>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2.1.</t>
  </si>
  <si>
    <t>обязательное социальное страхование на случай временной нетрудоспособности и в связи с материнством по ставке 2,9 %</t>
  </si>
  <si>
    <t>2.2.</t>
  </si>
  <si>
    <t>с применением ставки взносов в Фонд социального страхования Российской Федерации по ставке 0,0 %</t>
  </si>
  <si>
    <t>2.3.</t>
  </si>
  <si>
    <t>обязательное социальное страхование от несчастных случаев на производстве и профессиональных заболеваний по ставке 0,2 %</t>
  </si>
  <si>
    <t>2.4.</t>
  </si>
  <si>
    <t>обязательное социальное страхование от несчастных случаев на производстве и профессиональных заболеваний по ставке 0,_ %*</t>
  </si>
  <si>
    <t>2.5.</t>
  </si>
  <si>
    <t>Страховые взносы в Федеральный фонд обязательного медицинского страхования, всего (по ставке 5,1 %)</t>
  </si>
  <si>
    <t>1.3. Расчёты (обоснования) выплат персоналу по уходу за ребёнком</t>
  </si>
  <si>
    <t>Наименование расходов</t>
  </si>
  <si>
    <t>Численность</t>
  </si>
  <si>
    <t>Количество</t>
  </si>
  <si>
    <t>Размер</t>
  </si>
  <si>
    <t>Сумма, руб.</t>
  </si>
  <si>
    <t>работников,</t>
  </si>
  <si>
    <t>выплат в год</t>
  </si>
  <si>
    <t>выплаты</t>
  </si>
  <si>
    <t>(гр. 3×гр. 4×гр.5)</t>
  </si>
  <si>
    <t>получающих</t>
  </si>
  <si>
    <t>на одного</t>
  </si>
  <si>
    <t>(пособия)</t>
  </si>
  <si>
    <t>пособие</t>
  </si>
  <si>
    <t>работника</t>
  </si>
  <si>
    <t>в месяц, руб.</t>
  </si>
  <si>
    <t>Пособие по уходу за ребенком  до 3-х лет</t>
  </si>
  <si>
    <t>3. Расчёт (обоснование) расходов на уплату налогов, сборов и иных платежей</t>
  </si>
  <si>
    <t>Налоговая</t>
  </si>
  <si>
    <t xml:space="preserve">Ставка </t>
  </si>
  <si>
    <t>Сумма исчисленного</t>
  </si>
  <si>
    <t>база, руб.</t>
  </si>
  <si>
    <t>налога, %</t>
  </si>
  <si>
    <t>налога, подлежащего</t>
  </si>
  <si>
    <t>уплате, руб.</t>
  </si>
  <si>
    <t>(гр. 3×гр. 4/100)</t>
  </si>
  <si>
    <t>Пени и сборы</t>
  </si>
  <si>
    <t>6. Расчёт (обоснование) расходов на закупку товаров, работ, услуг</t>
  </si>
  <si>
    <t>6.1. Расчёт (обоснование) расходов на оплату услуг связи</t>
  </si>
  <si>
    <t>Стоимость</t>
  </si>
  <si>
    <t>номеров</t>
  </si>
  <si>
    <t>платежей</t>
  </si>
  <si>
    <t>за единицу,</t>
  </si>
  <si>
    <t>в год</t>
  </si>
  <si>
    <t>Телефон</t>
  </si>
  <si>
    <t>Интернет</t>
  </si>
  <si>
    <t>6.5. Расчёт (обоснование) расходов на оплату работ, услуг по содержанию имущества</t>
  </si>
  <si>
    <t>Объект</t>
  </si>
  <si>
    <t>работ</t>
  </si>
  <si>
    <t>работ (услуг),</t>
  </si>
  <si>
    <t>(услуг)</t>
  </si>
  <si>
    <t>Ремонт компьютерной техники</t>
  </si>
  <si>
    <t>6.6. Расчёт (обоснование) расходов на оплату прочих работ, услуг</t>
  </si>
  <si>
    <t>договоров</t>
  </si>
  <si>
    <t>услуги, руб.</t>
  </si>
  <si>
    <t>Прохождение курсов повышения квалификации</t>
  </si>
  <si>
    <t>6.7. Расчёт (обоснование) расходов на приобретение основных средств, материальных запасов</t>
  </si>
  <si>
    <t>Средняя</t>
  </si>
  <si>
    <t>стоимость,</t>
  </si>
  <si>
    <t>(гр. 3×гр. 4)</t>
  </si>
  <si>
    <t>Приобретение мебели</t>
  </si>
  <si>
    <t>Приобретение прочих материальных ресурсов</t>
  </si>
  <si>
    <t>Приобретение мягкого инвентаря</t>
  </si>
  <si>
    <t>категория ПП</t>
  </si>
  <si>
    <t>2. Расчёты (обоснования) расходов на социальные и иные выплаты населению</t>
  </si>
  <si>
    <t>Наименование показателя</t>
  </si>
  <si>
    <t>Размер одной</t>
  </si>
  <si>
    <t>Общая сумма</t>
  </si>
  <si>
    <t>выплаты, руб.</t>
  </si>
  <si>
    <t>выплат, руб.</t>
  </si>
  <si>
    <t>Единовременное пособие педагогическому работнику при выходе на пенсию</t>
  </si>
  <si>
    <t>почётник прочие</t>
  </si>
  <si>
    <t>бюджет муниципального образования город Магадан</t>
  </si>
  <si>
    <t>почётник ПП</t>
  </si>
  <si>
    <t>Оплата проезда к месту отпуска и обратно</t>
  </si>
  <si>
    <t>%</t>
  </si>
  <si>
    <t>Оплата штрафов</t>
  </si>
  <si>
    <t>Налог на имущество</t>
  </si>
  <si>
    <t>6.3. Расчёт (обоснование) расходов на оплату коммунальных услуг</t>
  </si>
  <si>
    <t>Тариф</t>
  </si>
  <si>
    <t>Индексация,</t>
  </si>
  <si>
    <t>потребления</t>
  </si>
  <si>
    <t>(с учётом</t>
  </si>
  <si>
    <t>(гр. 3×гр. 4×гр. 5)</t>
  </si>
  <si>
    <t>ресурсов</t>
  </si>
  <si>
    <t>НДС), руб.</t>
  </si>
  <si>
    <t>Электроэнергия</t>
  </si>
  <si>
    <t>тыс. к Вт/ч</t>
  </si>
  <si>
    <t>Тепловая энергия</t>
  </si>
  <si>
    <t>Гкал</t>
  </si>
  <si>
    <t>Горячее водоснабжение</t>
  </si>
  <si>
    <t>куб. м</t>
  </si>
  <si>
    <t>Холодное водоснабжение</t>
  </si>
  <si>
    <t>Водоотведение</t>
  </si>
  <si>
    <t>Увеличение стоимости основных средств</t>
  </si>
  <si>
    <t>Приобретение прочих материальных запасов</t>
  </si>
  <si>
    <t>ЖКУ прочие</t>
  </si>
  <si>
    <t>Возмещение оплаты коммунальных услуг</t>
  </si>
  <si>
    <t>ЖКУ ПП</t>
  </si>
  <si>
    <t>Капитальный ремонт здания</t>
  </si>
  <si>
    <t>Погашение кредиторской задолженности по ремонтным работам</t>
  </si>
  <si>
    <t>Охрана объекта</t>
  </si>
  <si>
    <t>Количество,</t>
  </si>
  <si>
    <t>кг</t>
  </si>
  <si>
    <t>Приобретение продуктов питания</t>
  </si>
  <si>
    <t>Иные выплаты персоналу организации</t>
  </si>
  <si>
    <t>Прочие работы, услуги</t>
  </si>
  <si>
    <t>6.2. Расчёт (обоснование) расходов на оплату транспортных услуг</t>
  </si>
  <si>
    <t>Цена услуги</t>
  </si>
  <si>
    <t>услуг</t>
  </si>
  <si>
    <t>перевозки,</t>
  </si>
  <si>
    <t>перевозки</t>
  </si>
  <si>
    <t>Транспортные услуги</t>
  </si>
  <si>
    <t>Иные расходы</t>
  </si>
  <si>
    <t>Кредиторка</t>
  </si>
  <si>
    <t>Оплата кредиторской задолженности</t>
  </si>
  <si>
    <t>Оплата кредиторской задолженности за проезда к месту отпуска и обратно</t>
  </si>
  <si>
    <t>Оплата кредиторской задолженности за телефон и интернет</t>
  </si>
  <si>
    <t>Оплата кредиторской задолженности за увеличение стоимости основных средств</t>
  </si>
  <si>
    <t>Оплата кредиторской задолженности за приобретение прочих материальных запасов</t>
  </si>
  <si>
    <t xml:space="preserve">Приложение №1 </t>
  </si>
  <si>
    <t>График перечисления Субсидии</t>
  </si>
  <si>
    <t>Наименование</t>
  </si>
  <si>
    <t>Сроки предоставления субсидии</t>
  </si>
  <si>
    <t>Сумма, рублей</t>
  </si>
  <si>
    <t>Субсидии на обеспечение выполнения муниципального задания</t>
  </si>
  <si>
    <t>в том числе по кварталам и месяцам:</t>
  </si>
  <si>
    <t>1 квартал</t>
  </si>
  <si>
    <t>январь</t>
  </si>
  <si>
    <t>февраль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</si>
  <si>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</si>
  <si>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</si>
  <si>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</si>
  <si>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</si>
  <si>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</si>
  <si>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</si>
  <si>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</si>
  <si>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</si>
  <si>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</si>
  <si>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4 квартал</t>
  </si>
  <si>
    <t>октябрь</t>
  </si>
  <si>
    <t>ноябрь</t>
  </si>
  <si>
    <t>декабрь</t>
  </si>
  <si>
    <t>Руководитель</t>
  </si>
  <si>
    <t>Семёнова К.С.</t>
  </si>
  <si>
    <t>М.П.</t>
  </si>
  <si>
    <t>М. П.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</si>
</sst>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27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6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0" applyFont="1"/>
    <xf numFmtId="0" fontId="3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4" fontId="0" fillId="0" borderId="0" xfId="0" applyNumberFormat="1"/>
    <xf numFmtId="0" fontId="8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/>
    <xf numFmtId="0" fontId="16" fillId="0" borderId="0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1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4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" fontId="0" fillId="0" borderId="3" xfId="0" applyNumberFormat="1" applyBorder="1"/>
    <xf numFmtId="49" fontId="16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4" fontId="16" fillId="0" borderId="17" xfId="0" applyNumberFormat="1" applyFont="1" applyBorder="1" applyAlignment="1">
      <alignment horizontal="right" vertical="center" wrapText="1" indent="2"/>
    </xf>
    <xf numFmtId="4" fontId="16" fillId="0" borderId="18" xfId="0" applyNumberFormat="1" applyFont="1" applyBorder="1" applyAlignment="1">
      <alignment horizontal="right" vertical="center" wrapText="1" indent="2"/>
    </xf>
    <xf numFmtId="0" fontId="16" fillId="0" borderId="19" xfId="0" applyFont="1" applyBorder="1" applyAlignment="1">
      <alignment horizontal="center" vertical="center" wrapText="1"/>
    </xf>
    <xf numFmtId="4" fontId="16" fillId="0" borderId="19" xfId="0" applyNumberFormat="1" applyFont="1" applyBorder="1" applyAlignment="1">
      <alignment horizontal="right" vertical="center" wrapText="1" indent="2"/>
    </xf>
    <xf numFmtId="4" fontId="16" fillId="0" borderId="20" xfId="0" applyNumberFormat="1" applyFont="1" applyBorder="1" applyAlignment="1">
      <alignment horizontal="right" vertical="center" wrapText="1" indent="2"/>
    </xf>
    <xf numFmtId="4" fontId="16" fillId="0" borderId="3" xfId="0" applyNumberFormat="1" applyFont="1" applyBorder="1" applyAlignment="1">
      <alignment horizontal="right" vertical="center" wrapText="1" indent="2"/>
    </xf>
    <xf numFmtId="4" fontId="16" fillId="0" borderId="10" xfId="0" applyNumberFormat="1" applyFont="1" applyBorder="1" applyAlignment="1">
      <alignment horizontal="right" vertical="center" wrapText="1" indent="2"/>
    </xf>
    <xf numFmtId="4" fontId="16" fillId="0" borderId="13" xfId="0" applyNumberFormat="1" applyFont="1" applyBorder="1" applyAlignment="1">
      <alignment horizontal="right" vertical="center" wrapText="1" indent="2"/>
    </xf>
    <xf numFmtId="4" fontId="16" fillId="0" borderId="14" xfId="0" applyNumberFormat="1" applyFont="1" applyBorder="1" applyAlignment="1">
      <alignment horizontal="right" vertical="center" wrapText="1" indent="2"/>
    </xf>
    <xf numFmtId="0" fontId="14" fillId="2" borderId="3" xfId="3" applyFont="1" applyFill="1" applyBorder="1" applyAlignment="1">
      <alignment horizontal="right" vertical="center"/>
    </xf>
    <xf numFmtId="4" fontId="14" fillId="0" borderId="3" xfId="3" applyNumberFormat="1" applyFont="1" applyFill="1" applyBorder="1" applyAlignment="1">
      <alignment horizontal="right" vertical="center"/>
    </xf>
    <xf numFmtId="0" fontId="14" fillId="0" borderId="3" xfId="3" applyFont="1" applyFill="1" applyBorder="1" applyAlignment="1">
      <alignment horizontal="right" vertical="center"/>
    </xf>
    <xf numFmtId="4" fontId="14" fillId="0" borderId="3" xfId="3" applyNumberFormat="1" applyFont="1" applyFill="1" applyBorder="1" applyAlignment="1">
      <alignment vertical="center"/>
    </xf>
    <xf numFmtId="0" fontId="16" fillId="0" borderId="25" xfId="0" applyFont="1" applyBorder="1" applyAlignment="1">
      <alignment horizontal="center" vertical="center" wrapText="1"/>
    </xf>
    <xf numFmtId="4" fontId="16" fillId="0" borderId="25" xfId="0" applyNumberFormat="1" applyFont="1" applyBorder="1" applyAlignment="1">
      <alignment horizontal="right" vertical="center" wrapText="1" indent="2"/>
    </xf>
    <xf numFmtId="4" fontId="16" fillId="0" borderId="26" xfId="0" applyNumberFormat="1" applyFont="1" applyBorder="1" applyAlignment="1">
      <alignment horizontal="right" vertical="center" wrapText="1" indent="2"/>
    </xf>
    <xf numFmtId="14" fontId="16" fillId="0" borderId="3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4" fontId="22" fillId="0" borderId="0" xfId="4" applyNumberFormat="1" applyFont="1" applyAlignment="1">
      <alignment horizontal="right" vertical="center"/>
    </xf>
    <xf numFmtId="0" fontId="22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horizontal="left" vertical="center"/>
    </xf>
    <xf numFmtId="4" fontId="15" fillId="0" borderId="0" xfId="4" applyNumberFormat="1" applyFont="1" applyAlignment="1">
      <alignment horizontal="right" vertical="center"/>
    </xf>
    <xf numFmtId="0" fontId="21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19" fillId="0" borderId="1" xfId="4" applyNumberFormat="1" applyFont="1" applyBorder="1" applyAlignment="1">
      <alignment vertical="center"/>
    </xf>
    <xf numFmtId="49" fontId="19" fillId="0" borderId="1" xfId="4" applyNumberFormat="1" applyFont="1" applyBorder="1" applyAlignment="1">
      <alignment vertical="center"/>
    </xf>
    <xf numFmtId="0" fontId="23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4" fillId="0" borderId="0" xfId="4" applyFont="1" applyBorder="1" applyAlignment="1">
      <alignment horizontal="center" vertical="center"/>
    </xf>
    <xf numFmtId="0" fontId="19" fillId="0" borderId="1" xfId="4" applyFont="1" applyBorder="1" applyAlignment="1">
      <alignment vertical="center"/>
    </xf>
    <xf numFmtId="0" fontId="15" fillId="0" borderId="28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1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27" xfId="4" applyFont="1" applyBorder="1" applyAlignment="1">
      <alignment vertical="center" wrapText="1"/>
    </xf>
    <xf numFmtId="4" fontId="15" fillId="0" borderId="27" xfId="4" applyNumberFormat="1" applyFont="1" applyBorder="1" applyAlignment="1">
      <alignment horizontal="center" vertical="center"/>
    </xf>
    <xf numFmtId="4" fontId="15" fillId="0" borderId="32" xfId="4" applyNumberFormat="1" applyFont="1" applyBorder="1" applyAlignment="1">
      <alignment horizontal="center" vertical="center"/>
    </xf>
    <xf numFmtId="0" fontId="15" fillId="0" borderId="27" xfId="4" applyFont="1" applyBorder="1" applyAlignment="1">
      <alignment vertical="center"/>
    </xf>
    <xf numFmtId="0" fontId="15" fillId="0" borderId="29" xfId="4" applyFont="1" applyBorder="1" applyAlignment="1">
      <alignment vertical="center"/>
    </xf>
    <xf numFmtId="0" fontId="15" fillId="0" borderId="32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left" vertical="center"/>
    </xf>
    <xf numFmtId="0" fontId="15" fillId="0" borderId="33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15" fillId="0" borderId="9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27" xfId="4" applyFont="1" applyBorder="1" applyAlignment="1">
      <alignment horizontal="left" vertical="center"/>
    </xf>
    <xf numFmtId="0" fontId="15" fillId="0" borderId="29" xfId="4" applyFont="1" applyBorder="1" applyAlignment="1">
      <alignment horizontal="center" vertical="center"/>
    </xf>
    <xf numFmtId="0" fontId="15" fillId="0" borderId="29" xfId="4" applyFont="1" applyBorder="1" applyAlignment="1">
      <alignment horizontal="left" vertical="center"/>
    </xf>
    <xf numFmtId="0" fontId="15" fillId="0" borderId="22" xfId="4" applyFont="1" applyBorder="1" applyAlignment="1">
      <alignment horizontal="center" vertical="center"/>
    </xf>
    <xf numFmtId="0" fontId="15" fillId="0" borderId="30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2" xfId="4" applyFont="1" applyBorder="1" applyAlignment="1">
      <alignment horizontal="center" vertical="center"/>
    </xf>
    <xf numFmtId="0" fontId="15" fillId="0" borderId="2" xfId="4" applyFont="1" applyBorder="1" applyAlignment="1">
      <alignment horizontal="left" vertical="center"/>
    </xf>
    <xf numFmtId="0" fontId="15" fillId="0" borderId="12" xfId="4" applyFont="1" applyBorder="1" applyAlignment="1">
      <alignment horizontal="center" vertical="center"/>
    </xf>
    <xf numFmtId="0" fontId="15" fillId="0" borderId="33" xfId="4" applyFont="1" applyBorder="1" applyAlignment="1">
      <alignment horizontal="left" vertical="center"/>
    </xf>
    <xf numFmtId="0" fontId="15" fillId="0" borderId="9" xfId="4" applyFont="1" applyBorder="1" applyAlignment="1">
      <alignment horizontal="left" vertical="center"/>
    </xf>
    <xf numFmtId="4" fontId="15" fillId="0" borderId="19" xfId="4" applyNumberFormat="1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49" fontId="21" fillId="0" borderId="1" xfId="4" applyNumberFormat="1" applyFont="1" applyBorder="1" applyAlignment="1">
      <alignment vertical="center"/>
    </xf>
    <xf numFmtId="0" fontId="23" fillId="0" borderId="0" xfId="4" applyFont="1" applyAlignment="1">
      <alignment horizontal="center"/>
    </xf>
    <xf numFmtId="0" fontId="21" fillId="0" borderId="1" xfId="4" applyFont="1" applyBorder="1" applyAlignment="1">
      <alignment vertical="center"/>
    </xf>
    <xf numFmtId="0" fontId="21" fillId="0" borderId="0" xfId="4" applyFont="1" applyAlignment="1">
      <alignment horizontal="left"/>
    </xf>
    <xf numFmtId="0" fontId="21" fillId="0" borderId="0" xfId="4" applyFont="1" applyAlignment="1">
      <alignment horizontal="center"/>
    </xf>
    <xf numFmtId="49" fontId="21" fillId="0" borderId="1" xfId="4" applyNumberFormat="1" applyFont="1" applyBorder="1" applyAlignment="1"/>
    <xf numFmtId="0" fontId="21" fillId="0" borderId="1" xfId="4" applyFont="1" applyBorder="1" applyAlignment="1"/>
    <xf numFmtId="0" fontId="21" fillId="0" borderId="0" xfId="4" applyFont="1" applyBorder="1" applyAlignment="1">
      <alignment horizontal="center"/>
    </xf>
    <xf numFmtId="0" fontId="15" fillId="0" borderId="0" xfId="4" applyFont="1" applyAlignment="1">
      <alignment horizontal="left"/>
    </xf>
    <xf numFmtId="0" fontId="15" fillId="0" borderId="32" xfId="4" applyFont="1" applyBorder="1" applyAlignment="1"/>
    <xf numFmtId="0" fontId="15" fillId="0" borderId="1" xfId="4" applyFont="1" applyBorder="1" applyAlignment="1"/>
    <xf numFmtId="0" fontId="15" fillId="0" borderId="32" xfId="4" applyFont="1" applyBorder="1" applyAlignment="1">
      <alignment horizontal="center"/>
    </xf>
    <xf numFmtId="0" fontId="15" fillId="0" borderId="27" xfId="4" applyFont="1" applyBorder="1" applyAlignment="1"/>
    <xf numFmtId="0" fontId="15" fillId="0" borderId="29" xfId="4" applyFont="1" applyBorder="1" applyAlignment="1"/>
    <xf numFmtId="0" fontId="19" fillId="0" borderId="0" xfId="4" applyFont="1" applyAlignment="1">
      <alignment horizontal="left"/>
    </xf>
    <xf numFmtId="0" fontId="15" fillId="0" borderId="0" xfId="4" applyFont="1" applyBorder="1" applyAlignment="1">
      <alignment vertical="center"/>
    </xf>
    <xf numFmtId="0" fontId="15" fillId="0" borderId="1" xfId="4" applyFont="1" applyBorder="1" applyAlignment="1">
      <alignment vertical="center"/>
    </xf>
    <xf numFmtId="4" fontId="15" fillId="0" borderId="3" xfId="4" applyNumberFormat="1" applyFont="1" applyBorder="1" applyAlignment="1">
      <alignment horizontal="center" vertical="center"/>
    </xf>
    <xf numFmtId="0" fontId="15" fillId="0" borderId="0" xfId="4" applyFont="1" applyBorder="1" applyAlignment="1"/>
    <xf numFmtId="4" fontId="15" fillId="0" borderId="0" xfId="4" applyNumberFormat="1" applyFont="1" applyBorder="1" applyAlignment="1">
      <alignment horizontal="center" vertical="center"/>
    </xf>
    <xf numFmtId="0" fontId="15" fillId="0" borderId="0" xfId="4" applyFont="1" applyBorder="1" applyAlignment="1">
      <alignment horizontal="left"/>
    </xf>
    <xf numFmtId="4" fontId="15" fillId="0" borderId="27" xfId="4" applyNumberFormat="1" applyFont="1" applyBorder="1" applyAlignment="1">
      <alignment horizontal="right" vertical="center"/>
    </xf>
    <xf numFmtId="0" fontId="15" fillId="0" borderId="29" xfId="4" applyFont="1" applyBorder="1" applyAlignment="1">
      <alignment horizontal="left"/>
    </xf>
    <xf numFmtId="0" fontId="15" fillId="0" borderId="27" xfId="4" applyFont="1" applyBorder="1" applyAlignment="1">
      <alignment horizontal="right" vertical="center"/>
    </xf>
    <xf numFmtId="4" fontId="15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7" xfId="4" applyFont="1" applyBorder="1" applyAlignment="1">
      <alignment horizontal="center"/>
    </xf>
    <xf numFmtId="4" fontId="15" fillId="0" borderId="19" xfId="4" applyNumberFormat="1" applyFont="1" applyBorder="1" applyAlignment="1">
      <alignment horizontal="center"/>
    </xf>
    <xf numFmtId="0" fontId="15" fillId="0" borderId="19" xfId="4" applyFont="1" applyBorder="1" applyAlignment="1"/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 wrapText="1"/>
    </xf>
    <xf numFmtId="4" fontId="14" fillId="0" borderId="20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right" vertical="center" wrapText="1"/>
    </xf>
    <xf numFmtId="0" fontId="14" fillId="0" borderId="25" xfId="0" applyFont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vertical="top" wrapText="1"/>
    </xf>
    <xf numFmtId="0" fontId="15" fillId="0" borderId="27" xfId="4" applyFont="1" applyBorder="1" applyAlignment="1">
      <alignment horizontal="center" vertical="center"/>
    </xf>
    <xf numFmtId="0" fontId="15" fillId="0" borderId="29" xfId="4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15" fillId="0" borderId="28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5" fillId="0" borderId="29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15" fillId="0" borderId="27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5" fillId="0" borderId="22" xfId="4" applyFont="1" applyBorder="1" applyAlignment="1">
      <alignment horizontal="left" vertical="center"/>
    </xf>
    <xf numFmtId="0" fontId="21" fillId="0" borderId="0" xfId="4" applyFont="1" applyAlignment="1">
      <alignment horizontal="center"/>
    </xf>
    <xf numFmtId="0" fontId="15" fillId="0" borderId="27" xfId="4" applyFont="1" applyBorder="1" applyAlignment="1">
      <alignment horizontal="left"/>
    </xf>
    <xf numFmtId="0" fontId="15" fillId="0" borderId="29" xfId="4" applyFont="1" applyBorder="1" applyAlignment="1">
      <alignment horizontal="left"/>
    </xf>
    <xf numFmtId="0" fontId="15" fillId="0" borderId="22" xfId="4" applyFont="1" applyBorder="1" applyAlignment="1">
      <alignment horizontal="left"/>
    </xf>
    <xf numFmtId="0" fontId="15" fillId="0" borderId="30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/>
    </xf>
    <xf numFmtId="0" fontId="15" fillId="0" borderId="29" xfId="4" applyFont="1" applyBorder="1" applyAlignment="1">
      <alignment horizontal="center"/>
    </xf>
    <xf numFmtId="0" fontId="15" fillId="0" borderId="22" xfId="4" applyFont="1" applyBorder="1" applyAlignment="1">
      <alignment horizontal="center"/>
    </xf>
    <xf numFmtId="0" fontId="14" fillId="0" borderId="3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</cellXfs>
  <cellStyles count="29">
    <cellStyle name="Денежный 2" xfId="5"/>
    <cellStyle name="Денежный 2 2" xfId="6"/>
    <cellStyle name="Обычный" xfId="0" builtinId="0"/>
    <cellStyle name="Обычный 10" xfId="7"/>
    <cellStyle name="Обычный 2" xfId="8"/>
    <cellStyle name="Обычный 2 2" xfId="9"/>
    <cellStyle name="Обычный 2 3" xfId="10"/>
    <cellStyle name="Обычный 3" xfId="4"/>
    <cellStyle name="Обычный 3 2" xfId="1"/>
    <cellStyle name="Обычный 3 3" xfId="11"/>
    <cellStyle name="Обычный 4" xfId="12"/>
    <cellStyle name="Обычный 5" xfId="3"/>
    <cellStyle name="Обычный 5 2" xfId="13"/>
    <cellStyle name="Обычный 5 3" xfId="14"/>
    <cellStyle name="Обычный 6" xfId="15"/>
    <cellStyle name="Обычный 6 2" xfId="16"/>
    <cellStyle name="Обычный 6 2 2" xfId="17"/>
    <cellStyle name="Обычный 6 3" xfId="18"/>
    <cellStyle name="Обычный 7" xfId="19"/>
    <cellStyle name="Обычный 7 2" xfId="20"/>
    <cellStyle name="Обычный 8" xfId="21"/>
    <cellStyle name="Обычный 8 2" xfId="22"/>
    <cellStyle name="Обычный 9" xfId="2"/>
    <cellStyle name="Обычный 9 2" xfId="23"/>
    <cellStyle name="Обычный 9 3" xfId="24"/>
    <cellStyle name="Финансовый 2" xfId="25"/>
    <cellStyle name="Финансовый 2 2" xfId="26"/>
    <cellStyle name="Финансовый 3" xfId="27"/>
    <cellStyle name="Финансовый 5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3.%20&#1061;&#1091;&#1076;&#1103;&#1082;&#1086;&#1074;%20&#1050;.&#1057;/&#1055;&#1061;&#1044;/2023/5.%2020.03.2023/&#1051;&#1080;&#1084;&#1080;&#1090;&#1099;%202023-2025%2020.03.2023%20(+&#1089;&#1087;&#1088;&#1072;&#1074;&#1082;&#1072;%20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С23"/>
      <sheetName val="ШС24"/>
      <sheetName val="ШС25"/>
      <sheetName val="АТ-1"/>
      <sheetName val="АТ2"/>
      <sheetName val="АТ-3"/>
      <sheetName val="иппц-1"/>
      <sheetName val="иппц-2"/>
      <sheetName val="иппц-3"/>
      <sheetName val="Соглашения"/>
      <sheetName val="АТ"/>
      <sheetName val="ИППЦ"/>
      <sheetName val="ДО"/>
      <sheetName val="Свод Б"/>
      <sheetName val="7"/>
      <sheetName val="9"/>
      <sheetName val="15"/>
      <sheetName val="20"/>
      <sheetName val="23"/>
      <sheetName val="28"/>
      <sheetName val="72"/>
      <sheetName val="осош"/>
      <sheetName val="Свод А"/>
      <sheetName val="1"/>
      <sheetName val="2"/>
      <sheetName val="4"/>
      <sheetName val="13"/>
      <sheetName val="14"/>
      <sheetName val="17"/>
      <sheetName val="18"/>
      <sheetName val="21"/>
      <sheetName val="24"/>
      <sheetName val="27"/>
      <sheetName val="29"/>
      <sheetName val="30"/>
      <sheetName val="УДО"/>
      <sheetName val="ддют"/>
      <sheetName val="дэц"/>
      <sheetName val="Авт"/>
      <sheetName val="с2"/>
      <sheetName val="с3"/>
      <sheetName val="с5"/>
      <sheetName val="с7"/>
      <sheetName val="с35"/>
      <sheetName val="с39"/>
      <sheetName val="с42"/>
      <sheetName val="с50"/>
      <sheetName val="с55"/>
      <sheetName val="с58"/>
      <sheetName val="с65"/>
      <sheetName val="с67"/>
      <sheetName val="Бюдж"/>
      <sheetName val="с1"/>
      <sheetName val="с4"/>
      <sheetName val="с13"/>
      <sheetName val="с15"/>
      <sheetName val="с20"/>
      <sheetName val="с31"/>
      <sheetName val="с33"/>
      <sheetName val="с38"/>
      <sheetName val="с44"/>
      <sheetName val="с46"/>
      <sheetName val="с53"/>
      <sheetName val="с57"/>
      <sheetName val="с59"/>
      <sheetName val="с60"/>
      <sheetName val="с61"/>
      <sheetName val="с63"/>
      <sheetName val="с64"/>
      <sheetName val="с66"/>
      <sheetName val="с69"/>
      <sheetName val="с1-1"/>
      <sheetName val="с1-2"/>
      <sheetName val="c1-3"/>
      <sheetName val="с2-1"/>
      <sheetName val="с2-2"/>
      <sheetName val="с2-3"/>
      <sheetName val="с3-1"/>
      <sheetName val="с3-2"/>
      <sheetName val="с3-3"/>
      <sheetName val="с4-1"/>
      <sheetName val="с4-2"/>
      <sheetName val="с4-3"/>
      <sheetName val="с5-1"/>
      <sheetName val="с5-2"/>
      <sheetName val="с5-3"/>
      <sheetName val="с13-1"/>
      <sheetName val="с13-2"/>
      <sheetName val="с13-3"/>
      <sheetName val="с15-1"/>
      <sheetName val="с15-2"/>
      <sheetName val="с15-3"/>
      <sheetName val="с20-1"/>
      <sheetName val="с20-2"/>
      <sheetName val="с20-3"/>
      <sheetName val="с31-1"/>
      <sheetName val="с31-2"/>
      <sheetName val="с31-3"/>
      <sheetName val="с33-1"/>
      <sheetName val="с33-2"/>
      <sheetName val="с33-3"/>
      <sheetName val="с35-1"/>
      <sheetName val="с35-2"/>
      <sheetName val="с35-3"/>
      <sheetName val="с38-1"/>
      <sheetName val="с38-2"/>
      <sheetName val="с38-3"/>
      <sheetName val="с39-1"/>
      <sheetName val="с39-2"/>
      <sheetName val="с39-3"/>
      <sheetName val="с42-1"/>
      <sheetName val="с42-2"/>
      <sheetName val="с42-3"/>
      <sheetName val="с44-1"/>
      <sheetName val="с44-2"/>
      <sheetName val="с44-3"/>
      <sheetName val="с46-1"/>
      <sheetName val="с46-2"/>
      <sheetName val="с46-3"/>
      <sheetName val="с50-1"/>
      <sheetName val="с50-2"/>
      <sheetName val="с50-3"/>
      <sheetName val="с53-1"/>
      <sheetName val="с53-2"/>
      <sheetName val="с53-3"/>
      <sheetName val="с55-1"/>
      <sheetName val="с55-2"/>
      <sheetName val="с55-3"/>
      <sheetName val="с58-1"/>
      <sheetName val="с58-2"/>
      <sheetName val="с58-3"/>
      <sheetName val="с59-1"/>
      <sheetName val="с59-2"/>
      <sheetName val="с59-3"/>
      <sheetName val="с60-1"/>
      <sheetName val="с60-2"/>
      <sheetName val="с60-3"/>
      <sheetName val="с61-1"/>
      <sheetName val="с61-2"/>
      <sheetName val="с61-3"/>
      <sheetName val="с63-1"/>
      <sheetName val="с63-2"/>
      <sheetName val="с63-3"/>
      <sheetName val="с65-1"/>
      <sheetName val="с65-2"/>
      <sheetName val="с65-3"/>
      <sheetName val="с66-1"/>
      <sheetName val="с66-2"/>
      <sheetName val="с66-3"/>
      <sheetName val="с67-1"/>
      <sheetName val="с67-2"/>
      <sheetName val="с67-3"/>
      <sheetName val="с69-1"/>
      <sheetName val="с69-2"/>
      <sheetName val="с69-3"/>
      <sheetName val="ш9-1"/>
      <sheetName val="ш9-2"/>
      <sheetName val="ш9-3"/>
      <sheetName val="ш28-1"/>
      <sheetName val="ш28-2"/>
      <sheetName val="ш28-3"/>
      <sheetName val="ддют-1"/>
      <sheetName val="ддют-2"/>
      <sheetName val="ддют-3"/>
      <sheetName val="дэц-1"/>
      <sheetName val="дэц-2"/>
      <sheetName val="дэц-3"/>
    </sheetNames>
    <sheetDataSet>
      <sheetData sheetId="0">
        <row r="1">
          <cell r="C1">
            <v>37701</v>
          </cell>
        </row>
        <row r="4">
          <cell r="KE4" t="str">
            <v>Услуги по обращению с твердыми коммунальными отходами</v>
          </cell>
          <cell r="KG4" t="str">
            <v>Вывоз и уничтожение медицинских отходов</v>
          </cell>
          <cell r="KH4" t="str">
            <v>Дератизация и дезинсекция</v>
          </cell>
          <cell r="KI4" t="str">
            <v>Услуги по доставке и стирке белья</v>
          </cell>
          <cell r="KJ4" t="str">
            <v>Обслуживание приборов учёта тепловой энергии и физической воды</v>
          </cell>
          <cell r="KK4" t="str">
            <v>Проведение ремонта</v>
          </cell>
          <cell r="KL4" t="str">
            <v>Техническое обслуживание оборудования</v>
          </cell>
          <cell r="KM4" t="str">
            <v>Выполнение противопожарных мероприятий</v>
          </cell>
          <cell r="KO4" t="str">
            <v>Охрана объекта</v>
          </cell>
          <cell r="KP4" t="str">
            <v>Обслуживание медицинской техники</v>
          </cell>
          <cell r="KQ4" t="str">
            <v>Специальная оценка условий труда</v>
          </cell>
          <cell r="KR4" t="str">
            <v>Обслуживание пожарной сигнализации</v>
          </cell>
          <cell r="KS4" t="str">
            <v>Обслуживание программного обеспечения</v>
          </cell>
          <cell r="KT4" t="str">
            <v>Составление проектно-сметной документации</v>
          </cell>
          <cell r="KU4" t="str">
            <v>Замеры сопротивления</v>
          </cell>
          <cell r="KV4" t="str">
            <v>Метрологические измерения</v>
          </cell>
          <cell r="KW4" t="str">
            <v>Услуга по обеспечению питания воспитанников</v>
          </cell>
          <cell r="KX4" t="str">
            <v>Медицинский осмотр сотрудников</v>
          </cell>
        </row>
        <row r="25">
          <cell r="C25" t="str">
            <v>МБДОУ "ДС КВ № 38"</v>
          </cell>
          <cell r="H25">
            <v>37209756</v>
          </cell>
          <cell r="I25">
            <v>239417</v>
          </cell>
          <cell r="L25">
            <v>6773400</v>
          </cell>
          <cell r="S25">
            <v>0</v>
          </cell>
          <cell r="Z25">
            <v>0</v>
          </cell>
          <cell r="AM25">
            <v>0</v>
          </cell>
          <cell r="AQ25">
            <v>0</v>
          </cell>
          <cell r="AT25">
            <v>0</v>
          </cell>
          <cell r="BY25">
            <v>0</v>
          </cell>
          <cell r="CD25">
            <v>0</v>
          </cell>
          <cell r="CK25">
            <v>4300</v>
          </cell>
          <cell r="DA25">
            <v>0</v>
          </cell>
          <cell r="DF25">
            <v>0</v>
          </cell>
          <cell r="DP25">
            <v>0</v>
          </cell>
          <cell r="DU25">
            <v>0</v>
          </cell>
          <cell r="DY25">
            <v>0</v>
          </cell>
          <cell r="EB25">
            <v>0</v>
          </cell>
          <cell r="EE25">
            <v>0</v>
          </cell>
          <cell r="EO25">
            <v>0</v>
          </cell>
          <cell r="ET25">
            <v>0</v>
          </cell>
          <cell r="FA25">
            <v>0</v>
          </cell>
          <cell r="FE25">
            <v>0</v>
          </cell>
          <cell r="FT25">
            <v>25200</v>
          </cell>
          <cell r="FW25">
            <v>7700</v>
          </cell>
          <cell r="GA25">
            <v>32900</v>
          </cell>
          <cell r="GF25">
            <v>0</v>
          </cell>
          <cell r="GI25">
            <v>0</v>
          </cell>
          <cell r="GN25">
            <v>0</v>
          </cell>
          <cell r="GQ25">
            <v>0</v>
          </cell>
          <cell r="GZ25">
            <v>0</v>
          </cell>
          <cell r="HD25">
            <v>0</v>
          </cell>
          <cell r="HI25">
            <v>34096800</v>
          </cell>
          <cell r="HK25">
            <v>28510000</v>
          </cell>
          <cell r="HL25">
            <v>2712000</v>
          </cell>
          <cell r="HM25">
            <v>13567000</v>
          </cell>
          <cell r="HN25">
            <v>12231000</v>
          </cell>
          <cell r="HO25">
            <v>4571700</v>
          </cell>
          <cell r="HP25">
            <v>405500</v>
          </cell>
          <cell r="HQ25">
            <v>2191000</v>
          </cell>
          <cell r="HR25">
            <v>1975200</v>
          </cell>
          <cell r="HS25">
            <v>1015100</v>
          </cell>
          <cell r="IB25">
            <v>1015100</v>
          </cell>
          <cell r="IL25">
            <v>202217</v>
          </cell>
          <cell r="IR25">
            <v>202217</v>
          </cell>
          <cell r="IT25">
            <v>0</v>
          </cell>
          <cell r="JF25">
            <v>0</v>
          </cell>
          <cell r="JI25">
            <v>0</v>
          </cell>
          <cell r="JN25">
            <v>735000</v>
          </cell>
          <cell r="JO25">
            <v>91813</v>
          </cell>
          <cell r="JP25">
            <v>61209</v>
          </cell>
          <cell r="JQ25">
            <v>30604</v>
          </cell>
          <cell r="JS25">
            <v>1787553</v>
          </cell>
          <cell r="JT25">
            <v>50.28</v>
          </cell>
          <cell r="JU25">
            <v>445883</v>
          </cell>
          <cell r="JV25">
            <v>245.23</v>
          </cell>
          <cell r="JW25">
            <v>1194414</v>
          </cell>
          <cell r="JX25">
            <v>440.48</v>
          </cell>
          <cell r="JY25">
            <v>17029</v>
          </cell>
          <cell r="JZ25">
            <v>923</v>
          </cell>
          <cell r="KA25">
            <v>29481</v>
          </cell>
          <cell r="KC25">
            <v>67026</v>
          </cell>
          <cell r="KD25">
            <v>57.2</v>
          </cell>
          <cell r="KE25">
            <v>33720</v>
          </cell>
          <cell r="KF25">
            <v>0</v>
          </cell>
          <cell r="KN25">
            <v>200000</v>
          </cell>
          <cell r="KS25">
            <v>200000</v>
          </cell>
          <cell r="KY25">
            <v>298590</v>
          </cell>
          <cell r="LC25">
            <v>3112956</v>
          </cell>
          <cell r="LE25">
            <v>2</v>
          </cell>
          <cell r="LF25">
            <v>17.05</v>
          </cell>
          <cell r="LG25">
            <v>1</v>
          </cell>
          <cell r="LH25">
            <v>22.749999999999996</v>
          </cell>
          <cell r="LJ25">
            <v>2</v>
          </cell>
          <cell r="LK25">
            <v>10</v>
          </cell>
          <cell r="LL25">
            <v>1</v>
          </cell>
          <cell r="LM25">
            <v>18</v>
          </cell>
          <cell r="LN25">
            <v>31</v>
          </cell>
          <cell r="LT25">
            <v>4909056270</v>
          </cell>
          <cell r="LU25">
            <v>490901001</v>
          </cell>
          <cell r="LV25" t="str">
            <v>Муниципальное бюджетное дошкольное образовательное учреждение "Детский сад комбинированного вида № 38"</v>
          </cell>
        </row>
      </sheetData>
      <sheetData sheetId="1">
        <row r="25">
          <cell r="H25">
            <v>38703834</v>
          </cell>
          <cell r="I25">
            <v>37360</v>
          </cell>
          <cell r="L25">
            <v>7112100</v>
          </cell>
          <cell r="S25">
            <v>0</v>
          </cell>
          <cell r="Z25">
            <v>0</v>
          </cell>
          <cell r="AM25">
            <v>0</v>
          </cell>
          <cell r="AQ25">
            <v>0</v>
          </cell>
          <cell r="AT25">
            <v>0</v>
          </cell>
          <cell r="BY25">
            <v>0</v>
          </cell>
          <cell r="CD25">
            <v>0</v>
          </cell>
          <cell r="CK25">
            <v>4460</v>
          </cell>
          <cell r="DA25">
            <v>0</v>
          </cell>
          <cell r="DF25">
            <v>0</v>
          </cell>
          <cell r="DP25">
            <v>0</v>
          </cell>
          <cell r="DU25">
            <v>0</v>
          </cell>
          <cell r="DY25">
            <v>0</v>
          </cell>
          <cell r="EB25">
            <v>0</v>
          </cell>
          <cell r="EE25">
            <v>0</v>
          </cell>
          <cell r="EO25">
            <v>0</v>
          </cell>
          <cell r="ET25">
            <v>0</v>
          </cell>
          <cell r="FA25">
            <v>0</v>
          </cell>
          <cell r="FE25">
            <v>0</v>
          </cell>
          <cell r="FT25">
            <v>25200</v>
          </cell>
          <cell r="FW25">
            <v>7700</v>
          </cell>
          <cell r="GF25">
            <v>0</v>
          </cell>
          <cell r="GI25">
            <v>0</v>
          </cell>
          <cell r="GN25">
            <v>0</v>
          </cell>
          <cell r="GQ25">
            <v>0</v>
          </cell>
          <cell r="GZ25">
            <v>0</v>
          </cell>
          <cell r="HD25">
            <v>0</v>
          </cell>
          <cell r="HK25">
            <v>28310000</v>
          </cell>
          <cell r="HO25">
            <v>7207000</v>
          </cell>
          <cell r="HS25">
            <v>1015100</v>
          </cell>
          <cell r="IR25">
            <v>0</v>
          </cell>
          <cell r="IT25">
            <v>0</v>
          </cell>
          <cell r="JF25">
            <v>0</v>
          </cell>
          <cell r="JI25">
            <v>0</v>
          </cell>
          <cell r="JO25">
            <v>96404</v>
          </cell>
          <cell r="JS25">
            <v>2075330</v>
          </cell>
          <cell r="KF25">
            <v>0</v>
          </cell>
          <cell r="KN25">
            <v>0</v>
          </cell>
          <cell r="KY25">
            <v>0</v>
          </cell>
        </row>
      </sheetData>
      <sheetData sheetId="2">
        <row r="25">
          <cell r="H25">
            <v>38797893</v>
          </cell>
          <cell r="I25">
            <v>37500</v>
          </cell>
          <cell r="L25">
            <v>7467700</v>
          </cell>
          <cell r="S25">
            <v>0</v>
          </cell>
          <cell r="Z25">
            <v>0</v>
          </cell>
          <cell r="AM25">
            <v>0</v>
          </cell>
          <cell r="AQ25">
            <v>0</v>
          </cell>
          <cell r="AT25">
            <v>0</v>
          </cell>
          <cell r="BY25">
            <v>0</v>
          </cell>
          <cell r="CD25">
            <v>0</v>
          </cell>
          <cell r="CK25">
            <v>4600</v>
          </cell>
          <cell r="DA25">
            <v>0</v>
          </cell>
          <cell r="DF25">
            <v>0</v>
          </cell>
          <cell r="DP25">
            <v>0</v>
          </cell>
          <cell r="DU25">
            <v>0</v>
          </cell>
          <cell r="DY25">
            <v>0</v>
          </cell>
          <cell r="EB25">
            <v>0</v>
          </cell>
          <cell r="EE25">
            <v>0</v>
          </cell>
          <cell r="EO25">
            <v>0</v>
          </cell>
          <cell r="ET25">
            <v>0</v>
          </cell>
          <cell r="FA25">
            <v>0</v>
          </cell>
          <cell r="FE25">
            <v>0</v>
          </cell>
          <cell r="FT25">
            <v>25200</v>
          </cell>
          <cell r="FW25">
            <v>7700</v>
          </cell>
          <cell r="GF25">
            <v>0</v>
          </cell>
          <cell r="GI25">
            <v>0</v>
          </cell>
          <cell r="GN25">
            <v>0</v>
          </cell>
          <cell r="GQ25">
            <v>0</v>
          </cell>
          <cell r="GZ25">
            <v>0</v>
          </cell>
          <cell r="HD25">
            <v>0</v>
          </cell>
          <cell r="HK25">
            <v>28310000</v>
          </cell>
          <cell r="HO25">
            <v>7207000</v>
          </cell>
          <cell r="HS25">
            <v>1015100</v>
          </cell>
          <cell r="IR25">
            <v>0</v>
          </cell>
          <cell r="IT25">
            <v>0</v>
          </cell>
          <cell r="JF25">
            <v>0</v>
          </cell>
          <cell r="JI25">
            <v>0</v>
          </cell>
          <cell r="JO25">
            <v>101225</v>
          </cell>
          <cell r="JS25">
            <v>2164568</v>
          </cell>
          <cell r="KF25">
            <v>0</v>
          </cell>
          <cell r="KN25">
            <v>0</v>
          </cell>
          <cell r="KY25">
            <v>0</v>
          </cell>
        </row>
      </sheetData>
      <sheetData sheetId="3"/>
      <sheetData sheetId="4">
        <row r="1">
          <cell r="A1" t="str">
            <v>Расчёты (обоснования) к плану финансово-хозяйственной деятельности государственного (муниципального) учреждения на 2023 год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на 2023 год и плановый период 2024 и 2025 годов</v>
          </cell>
        </row>
        <row r="4">
          <cell r="L4">
            <v>45005</v>
          </cell>
        </row>
        <row r="279">
          <cell r="A279" t="str">
            <v>А.А. Юрздицкий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0">
          <cell r="N20" t="str">
            <v>8130701ШС10000004</v>
          </cell>
        </row>
        <row r="41">
          <cell r="N41" t="str">
            <v>8130701ШС10000004</v>
          </cell>
        </row>
        <row r="59">
          <cell r="N59" t="str">
            <v>8130701ПП10074200</v>
          </cell>
        </row>
        <row r="89">
          <cell r="N89" t="str">
            <v>81307017Ш10100005</v>
          </cell>
        </row>
        <row r="96">
          <cell r="N96" t="str">
            <v>81307017Ш10200005</v>
          </cell>
        </row>
        <row r="154">
          <cell r="N154" t="str">
            <v>81307017Ш20100005</v>
          </cell>
        </row>
        <row r="159">
          <cell r="N159" t="str">
            <v>81307017Ш20200005</v>
          </cell>
        </row>
        <row r="160">
          <cell r="N160" t="str">
            <v>81307017Ш203S3090</v>
          </cell>
        </row>
        <row r="164">
          <cell r="N164" t="str">
            <v>81307017Ш204S3480</v>
          </cell>
        </row>
        <row r="168">
          <cell r="N168" t="str">
            <v>81307017Ш30100005</v>
          </cell>
        </row>
        <row r="169">
          <cell r="N169" t="str">
            <v>81307017Ш30200005</v>
          </cell>
        </row>
        <row r="170">
          <cell r="N170" t="str">
            <v>81307017Ш310SC112</v>
          </cell>
        </row>
        <row r="174">
          <cell r="N174" t="str">
            <v>81307017Ш305S3101</v>
          </cell>
        </row>
        <row r="178">
          <cell r="N178" t="str">
            <v>81307017Ш305S3102</v>
          </cell>
        </row>
        <row r="182">
          <cell r="N182" t="str">
            <v>81307017Ш306S3230</v>
          </cell>
        </row>
        <row r="202">
          <cell r="N202" t="str">
            <v>81307017Ш40100005</v>
          </cell>
        </row>
        <row r="206">
          <cell r="N206" t="str">
            <v>81307017Ш40200005</v>
          </cell>
        </row>
        <row r="212">
          <cell r="N212" t="str">
            <v>81307017Ш40300005</v>
          </cell>
        </row>
        <row r="217">
          <cell r="N217" t="str">
            <v>81307017Ш40400005</v>
          </cell>
        </row>
        <row r="221">
          <cell r="N221" t="str">
            <v>81307017Ш40500005</v>
          </cell>
        </row>
        <row r="233">
          <cell r="N233" t="str">
            <v>81307017Е00300005</v>
          </cell>
        </row>
        <row r="237">
          <cell r="N237" t="str">
            <v>81307017С00200005</v>
          </cell>
        </row>
        <row r="241">
          <cell r="N241" t="str">
            <v>8130701ПС20092040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173"/>
  <sheetViews>
    <sheetView tabSelected="1" view="pageBreakPreview" zoomScaleSheetLayoutView="100" workbookViewId="0">
      <pane xSplit="2" topLeftCell="C1" activePane="topRight" state="frozen"/>
      <selection activeCell="E11" sqref="E11"/>
      <selection pane="topRight" activeCell="E11" sqref="E11"/>
    </sheetView>
  </sheetViews>
  <sheetFormatPr defaultRowHeight="15"/>
  <cols>
    <col min="1" max="1" width="11.42578125" customWidth="1"/>
    <col min="2" max="2" width="60.7109375" customWidth="1"/>
    <col min="3" max="3" width="14.7109375" customWidth="1"/>
    <col min="4" max="4" width="20.7109375" customWidth="1"/>
    <col min="5" max="5" width="17.5703125" customWidth="1"/>
    <col min="6" max="9" width="24.7109375" customWidth="1"/>
    <col min="10" max="10" width="15.7109375" customWidth="1"/>
    <col min="11" max="11" width="18.7109375" style="29" customWidth="1"/>
    <col min="12" max="14" width="20.7109375" customWidth="1"/>
  </cols>
  <sheetData>
    <row r="1" spans="1:11" ht="18.75">
      <c r="A1" s="1"/>
      <c r="B1" s="2"/>
      <c r="C1" s="2"/>
      <c r="D1" s="2"/>
      <c r="E1" s="3"/>
      <c r="F1" s="4"/>
      <c r="G1" s="5"/>
      <c r="H1" s="165" t="s">
        <v>0</v>
      </c>
      <c r="I1" s="165"/>
      <c r="K1"/>
    </row>
    <row r="2" spans="1:11" ht="18.75">
      <c r="A2" s="2"/>
      <c r="B2" s="2"/>
      <c r="C2" s="2"/>
      <c r="D2" s="2"/>
      <c r="E2" s="3"/>
      <c r="F2" s="4"/>
      <c r="G2" s="3"/>
      <c r="H2" s="6" t="s">
        <v>1</v>
      </c>
      <c r="I2" s="7" t="str">
        <f>+K2</f>
        <v>МБДОУ "ДС КВ № 38"</v>
      </c>
      <c r="K2" s="8" t="str">
        <f>+[1]ШС23!$C$25</f>
        <v>МБДОУ "ДС КВ № 38"</v>
      </c>
    </row>
    <row r="3" spans="1:11" ht="18.75">
      <c r="A3" s="2"/>
      <c r="B3" s="2"/>
      <c r="C3" s="2"/>
      <c r="D3" s="2"/>
      <c r="E3" s="3"/>
      <c r="F3" s="4"/>
      <c r="G3" s="3"/>
      <c r="H3" s="3"/>
      <c r="I3" s="3"/>
      <c r="K3"/>
    </row>
    <row r="4" spans="1:11" ht="18.75">
      <c r="A4" s="9"/>
      <c r="B4" s="2"/>
      <c r="C4" s="2"/>
      <c r="D4" s="2"/>
      <c r="E4" s="3"/>
      <c r="F4" s="4"/>
      <c r="G4" s="3"/>
      <c r="H4" s="10"/>
      <c r="I4" s="10"/>
      <c r="K4"/>
    </row>
    <row r="5" spans="1:11" ht="18.75">
      <c r="A5" s="2"/>
      <c r="B5" s="2"/>
      <c r="C5" s="2"/>
      <c r="D5" s="2"/>
      <c r="E5" s="3"/>
      <c r="F5" s="4"/>
      <c r="G5" s="3"/>
      <c r="H5" s="11" t="s">
        <v>2</v>
      </c>
      <c r="I5" s="11" t="s">
        <v>3</v>
      </c>
      <c r="K5"/>
    </row>
    <row r="6" spans="1:11" ht="18.75">
      <c r="A6" s="2"/>
      <c r="B6" s="2"/>
      <c r="C6" s="2"/>
      <c r="D6" s="2"/>
      <c r="E6" s="3"/>
      <c r="F6" s="4"/>
      <c r="G6" s="3"/>
      <c r="H6" s="12"/>
      <c r="I6" s="12"/>
      <c r="K6"/>
    </row>
    <row r="7" spans="1:11" ht="18.75">
      <c r="A7" s="2"/>
      <c r="B7" s="2"/>
      <c r="C7" s="2"/>
      <c r="D7" s="2"/>
      <c r="E7" s="3"/>
      <c r="F7" s="4"/>
      <c r="G7" s="3"/>
      <c r="H7" s="13">
        <f>+A19</f>
        <v>45005</v>
      </c>
      <c r="I7" s="13"/>
      <c r="K7"/>
    </row>
    <row r="8" spans="1:11" ht="18.75">
      <c r="A8" s="3"/>
      <c r="B8" s="3"/>
      <c r="C8" s="3"/>
      <c r="D8" s="3"/>
      <c r="E8" s="3"/>
      <c r="F8" s="3"/>
      <c r="G8" s="3"/>
      <c r="H8" s="2"/>
      <c r="I8" s="2"/>
      <c r="K8"/>
    </row>
    <row r="9" spans="1:11" ht="18.75">
      <c r="A9" s="3"/>
      <c r="B9" s="3"/>
      <c r="C9" s="3"/>
      <c r="D9" s="3"/>
      <c r="E9" s="3"/>
      <c r="F9" s="3"/>
      <c r="G9" s="3"/>
      <c r="H9" s="3"/>
      <c r="I9" s="3"/>
      <c r="K9"/>
    </row>
    <row r="10" spans="1:11" ht="18.75">
      <c r="A10" s="3"/>
      <c r="B10" s="3"/>
      <c r="C10" s="3"/>
      <c r="D10" s="3"/>
      <c r="E10" s="3"/>
      <c r="F10" s="3"/>
      <c r="G10" s="3"/>
      <c r="H10" s="3"/>
      <c r="I10" s="3"/>
      <c r="K10"/>
    </row>
    <row r="11" spans="1:11" ht="18.75">
      <c r="A11" s="3"/>
      <c r="B11" s="3"/>
      <c r="C11" s="3"/>
      <c r="D11" s="3"/>
      <c r="E11" s="3"/>
      <c r="F11" s="3"/>
      <c r="G11" s="3"/>
      <c r="H11" s="3"/>
      <c r="I11" s="3"/>
      <c r="K11"/>
    </row>
    <row r="12" spans="1:11" ht="18.75">
      <c r="A12" s="3"/>
      <c r="B12" s="3"/>
      <c r="C12" s="3"/>
      <c r="D12" s="3"/>
      <c r="E12" s="3"/>
      <c r="F12" s="3"/>
      <c r="G12" s="3"/>
      <c r="H12" s="3"/>
      <c r="I12" s="3"/>
      <c r="K12"/>
    </row>
    <row r="13" spans="1:11" ht="18.75">
      <c r="A13" s="3"/>
      <c r="B13" s="3"/>
      <c r="C13" s="3"/>
      <c r="D13" s="3"/>
      <c r="E13" s="3"/>
      <c r="F13" s="3"/>
      <c r="G13" s="3"/>
      <c r="H13" s="3"/>
      <c r="I13" s="3"/>
      <c r="K13"/>
    </row>
    <row r="14" spans="1:11" ht="25.5">
      <c r="A14" s="166" t="s">
        <v>4</v>
      </c>
      <c r="B14" s="166"/>
      <c r="C14" s="166"/>
      <c r="D14" s="166"/>
      <c r="E14" s="166"/>
      <c r="F14" s="166"/>
      <c r="G14" s="166"/>
      <c r="H14" s="166"/>
      <c r="I14" s="166"/>
      <c r="K14"/>
    </row>
    <row r="15" spans="1:11" ht="25.5">
      <c r="A15" s="166" t="s">
        <v>5</v>
      </c>
      <c r="B15" s="166"/>
      <c r="C15" s="166"/>
      <c r="D15" s="166"/>
      <c r="E15" s="166"/>
      <c r="F15" s="166"/>
      <c r="G15" s="166"/>
      <c r="H15" s="166"/>
      <c r="I15" s="166"/>
      <c r="K15"/>
    </row>
    <row r="16" spans="1:11" ht="25.5">
      <c r="A16" s="166" t="str">
        <f>+'[1]Свод Б'!A3:K3</f>
        <v>на 2023 год и плановый период 2024 и 2025 годов</v>
      </c>
      <c r="B16" s="166"/>
      <c r="C16" s="166"/>
      <c r="D16" s="166"/>
      <c r="E16" s="166"/>
      <c r="F16" s="166"/>
      <c r="G16" s="166"/>
      <c r="H16" s="166"/>
      <c r="I16" s="166"/>
      <c r="K16"/>
    </row>
    <row r="17" spans="1:11" ht="26.25">
      <c r="A17" s="14"/>
      <c r="B17" s="14"/>
      <c r="C17" s="14"/>
      <c r="D17" s="14"/>
      <c r="E17" s="14"/>
      <c r="F17" s="14"/>
      <c r="G17" s="14"/>
      <c r="H17" s="14"/>
      <c r="I17" s="14"/>
      <c r="K17"/>
    </row>
    <row r="18" spans="1:11" ht="26.25">
      <c r="A18" s="15"/>
      <c r="B18" s="15"/>
      <c r="C18" s="15"/>
      <c r="D18" s="15"/>
      <c r="E18" s="15"/>
      <c r="F18" s="15"/>
      <c r="G18" s="15"/>
      <c r="H18" s="15"/>
      <c r="I18" s="15"/>
      <c r="K18"/>
    </row>
    <row r="19" spans="1:11" ht="26.25">
      <c r="A19" s="167">
        <f>+'[1]Свод Б'!$L$4</f>
        <v>45005</v>
      </c>
      <c r="B19" s="167"/>
      <c r="C19" s="167"/>
      <c r="D19" s="167"/>
      <c r="E19" s="167"/>
      <c r="F19" s="167"/>
      <c r="G19" s="167"/>
      <c r="H19" s="167"/>
      <c r="I19" s="167"/>
      <c r="K19"/>
    </row>
    <row r="20" spans="1:11" ht="26.25">
      <c r="A20" s="15"/>
      <c r="B20" s="15"/>
      <c r="C20" s="15"/>
      <c r="D20" s="15"/>
      <c r="E20" s="15"/>
      <c r="F20" s="15"/>
      <c r="G20" s="15"/>
      <c r="H20" s="15"/>
      <c r="I20" s="15"/>
      <c r="K20"/>
    </row>
    <row r="21" spans="1:11" ht="18.75">
      <c r="A21" s="16"/>
      <c r="B21" s="16"/>
      <c r="C21" s="16"/>
      <c r="D21" s="3"/>
      <c r="E21" s="3"/>
      <c r="F21" s="3"/>
      <c r="G21" s="3"/>
      <c r="H21" s="3"/>
      <c r="I21" s="3"/>
      <c r="K21"/>
    </row>
    <row r="22" spans="1:11" ht="15.75">
      <c r="A22" s="17"/>
      <c r="B22" s="17"/>
      <c r="C22" s="17"/>
      <c r="D22" s="18"/>
      <c r="E22" s="18"/>
      <c r="F22" s="19"/>
      <c r="G22" s="20"/>
      <c r="H22" s="20"/>
      <c r="I22" s="20"/>
      <c r="K22"/>
    </row>
    <row r="23" spans="1:11" ht="18.75">
      <c r="A23" s="17"/>
      <c r="B23" s="17"/>
      <c r="C23" s="17"/>
      <c r="D23" s="18"/>
      <c r="E23" s="18"/>
      <c r="F23" s="19"/>
      <c r="G23" s="17"/>
      <c r="H23" s="21"/>
      <c r="I23" s="22" t="s">
        <v>6</v>
      </c>
      <c r="K23"/>
    </row>
    <row r="24" spans="1:11" ht="18.75">
      <c r="A24" s="19"/>
      <c r="B24" s="17"/>
      <c r="C24" s="17"/>
      <c r="D24" s="18"/>
      <c r="E24" s="18"/>
      <c r="F24" s="17"/>
      <c r="G24" s="17"/>
      <c r="H24" s="23" t="s">
        <v>7</v>
      </c>
      <c r="I24" s="24">
        <f>+A19</f>
        <v>45005</v>
      </c>
      <c r="K24"/>
    </row>
    <row r="25" spans="1:11" ht="18.75">
      <c r="A25" s="19"/>
      <c r="B25" s="17"/>
      <c r="C25" s="17"/>
      <c r="D25" s="18"/>
      <c r="E25" s="18"/>
      <c r="F25" s="17"/>
      <c r="G25" s="17"/>
      <c r="H25" s="23" t="s">
        <v>8</v>
      </c>
      <c r="I25" s="25"/>
      <c r="K25"/>
    </row>
    <row r="26" spans="1:11" ht="15.75" customHeight="1">
      <c r="A26" s="168" t="s">
        <v>9</v>
      </c>
      <c r="B26" s="168"/>
      <c r="C26" s="169" t="s">
        <v>10</v>
      </c>
      <c r="D26" s="169"/>
      <c r="E26" s="169"/>
      <c r="F26" s="169"/>
      <c r="G26" s="16"/>
      <c r="H26" s="23" t="s">
        <v>11</v>
      </c>
      <c r="I26" s="25"/>
      <c r="K26"/>
    </row>
    <row r="27" spans="1:11" ht="18.75">
      <c r="A27" s="26"/>
      <c r="B27" s="26"/>
      <c r="C27" s="26"/>
      <c r="D27" s="16"/>
      <c r="E27" s="16"/>
      <c r="F27" s="16"/>
      <c r="G27" s="16"/>
      <c r="H27" s="23" t="s">
        <v>8</v>
      </c>
      <c r="I27" s="25"/>
      <c r="K27" t="str">
        <f>+[1]ШС23!$LV$25</f>
        <v>Муниципальное бюджетное дошкольное образовательное учреждение "Детский сад комбинированного вида № 38"</v>
      </c>
    </row>
    <row r="28" spans="1:11" ht="15.75" customHeight="1">
      <c r="A28" s="168" t="s">
        <v>12</v>
      </c>
      <c r="B28" s="168"/>
      <c r="C28" s="170" t="str">
        <f>+K27</f>
        <v>Муниципальное бюджетное дошкольное образовательное учреждение "Детский сад комбинированного вида № 38"</v>
      </c>
      <c r="D28" s="170"/>
      <c r="E28" s="170"/>
      <c r="F28" s="170"/>
      <c r="G28" s="16"/>
      <c r="H28" s="23" t="s">
        <v>13</v>
      </c>
      <c r="I28" s="22">
        <f>+K28</f>
        <v>4909056270</v>
      </c>
      <c r="K28">
        <f>+[1]ШС23!$LT$25</f>
        <v>4909056270</v>
      </c>
    </row>
    <row r="29" spans="1:11" ht="18.75">
      <c r="A29" s="26"/>
      <c r="B29" s="26"/>
      <c r="C29" s="169"/>
      <c r="D29" s="169"/>
      <c r="E29" s="169"/>
      <c r="F29" s="169"/>
      <c r="G29" s="27"/>
      <c r="H29" s="23" t="s">
        <v>14</v>
      </c>
      <c r="I29" s="22">
        <f>+K29</f>
        <v>490901001</v>
      </c>
      <c r="K29">
        <f>+[1]ШС23!$LU$25</f>
        <v>490901001</v>
      </c>
    </row>
    <row r="30" spans="1:11" ht="15.75" customHeight="1">
      <c r="A30" s="168" t="s">
        <v>15</v>
      </c>
      <c r="B30" s="168"/>
      <c r="C30" s="3"/>
      <c r="D30" s="3"/>
      <c r="E30" s="3"/>
      <c r="F30" s="16"/>
      <c r="G30" s="16"/>
      <c r="H30" s="23" t="s">
        <v>16</v>
      </c>
      <c r="I30" s="22">
        <v>383</v>
      </c>
      <c r="K30"/>
    </row>
    <row r="31" spans="1:11" ht="18.75">
      <c r="A31" s="28"/>
      <c r="B31" s="16"/>
      <c r="C31" s="16"/>
      <c r="D31" s="16"/>
      <c r="E31" s="16"/>
      <c r="F31" s="16"/>
      <c r="G31" s="16"/>
      <c r="H31" s="16"/>
      <c r="I31" s="16"/>
      <c r="K31"/>
    </row>
    <row r="32" spans="1:11" ht="18.75">
      <c r="A32" s="4"/>
      <c r="B32" s="4"/>
      <c r="C32" s="4"/>
      <c r="D32" s="4"/>
      <c r="E32" s="4"/>
      <c r="F32" s="4"/>
      <c r="G32" s="4"/>
      <c r="H32" s="4"/>
      <c r="I32" s="4"/>
      <c r="K32"/>
    </row>
    <row r="33" spans="1:14">
      <c r="K33"/>
    </row>
    <row r="34" spans="1:14">
      <c r="K34"/>
    </row>
    <row r="35" spans="1:14">
      <c r="K35"/>
    </row>
    <row r="36" spans="1:14" ht="20.25">
      <c r="A36" s="171" t="s">
        <v>17</v>
      </c>
      <c r="B36" s="171"/>
      <c r="C36" s="171"/>
      <c r="D36" s="171"/>
      <c r="E36" s="171"/>
      <c r="F36" s="171"/>
      <c r="G36" s="171"/>
      <c r="H36" s="171"/>
      <c r="I36" s="171"/>
    </row>
    <row r="37" spans="1:14" ht="15.75" thickBot="1"/>
    <row r="38" spans="1:14" ht="15.75">
      <c r="A38" s="172" t="s">
        <v>18</v>
      </c>
      <c r="B38" s="173"/>
      <c r="C38" s="176" t="s">
        <v>19</v>
      </c>
      <c r="D38" s="176" t="s">
        <v>20</v>
      </c>
      <c r="E38" s="176" t="s">
        <v>21</v>
      </c>
      <c r="F38" s="176" t="s">
        <v>22</v>
      </c>
      <c r="G38" s="176"/>
      <c r="H38" s="176"/>
      <c r="I38" s="178"/>
    </row>
    <row r="39" spans="1:14" ht="45">
      <c r="A39" s="174"/>
      <c r="B39" s="175"/>
      <c r="C39" s="177"/>
      <c r="D39" s="177"/>
      <c r="E39" s="177"/>
      <c r="F39" s="30" t="s">
        <v>23</v>
      </c>
      <c r="G39" s="30" t="s">
        <v>24</v>
      </c>
      <c r="H39" s="30" t="s">
        <v>25</v>
      </c>
      <c r="I39" s="31" t="s">
        <v>26</v>
      </c>
      <c r="K39" s="32"/>
      <c r="L39" s="33" t="str">
        <f>+F39</f>
        <v xml:space="preserve">на 2023 г. текущий финансовый год </v>
      </c>
      <c r="M39" s="33" t="str">
        <f>+G39</f>
        <v>на 2024 г. (первый год планового периода )</v>
      </c>
      <c r="N39" s="33" t="str">
        <f>+H39</f>
        <v>на 2025 г. (второй год планового периода )</v>
      </c>
    </row>
    <row r="40" spans="1:14" ht="16.5" thickBot="1">
      <c r="A40" s="181">
        <v>1</v>
      </c>
      <c r="B40" s="182"/>
      <c r="C40" s="34">
        <v>2</v>
      </c>
      <c r="D40" s="34">
        <v>3</v>
      </c>
      <c r="E40" s="34">
        <v>4</v>
      </c>
      <c r="F40" s="34">
        <v>5</v>
      </c>
      <c r="G40" s="34">
        <v>6</v>
      </c>
      <c r="H40" s="34">
        <v>7</v>
      </c>
      <c r="I40" s="35">
        <v>8</v>
      </c>
      <c r="K40" s="32"/>
      <c r="L40" s="36"/>
      <c r="M40" s="36"/>
      <c r="N40" s="36"/>
    </row>
    <row r="41" spans="1:14" ht="16.5" thickBot="1">
      <c r="A41" s="183" t="s">
        <v>27</v>
      </c>
      <c r="B41" s="184"/>
      <c r="C41" s="37" t="s">
        <v>28</v>
      </c>
      <c r="D41" s="38" t="s">
        <v>29</v>
      </c>
      <c r="E41" s="38" t="s">
        <v>29</v>
      </c>
      <c r="F41" s="39">
        <f>+L120+L121+L122+L125+L126+L127+L129</f>
        <v>0</v>
      </c>
      <c r="G41" s="39">
        <f>+M120+M121+M122+M125+M126+M127+M129</f>
        <v>0</v>
      </c>
      <c r="H41" s="39">
        <f>+N120+N121+N122+N125+N126+N127+N129</f>
        <v>0</v>
      </c>
      <c r="I41" s="40"/>
      <c r="K41" s="32"/>
      <c r="L41" s="36"/>
      <c r="M41" s="36"/>
      <c r="N41" s="36"/>
    </row>
    <row r="42" spans="1:14" ht="16.5" thickBot="1">
      <c r="A42" s="183" t="s">
        <v>30</v>
      </c>
      <c r="B42" s="184"/>
      <c r="C42" s="37" t="s">
        <v>31</v>
      </c>
      <c r="D42" s="38" t="s">
        <v>29</v>
      </c>
      <c r="E42" s="38" t="s">
        <v>29</v>
      </c>
      <c r="F42" s="39">
        <f>+F41+F43-F70+F119-F124</f>
        <v>0</v>
      </c>
      <c r="G42" s="39">
        <f>+G41+G43-G70+G119-G124</f>
        <v>0</v>
      </c>
      <c r="H42" s="39">
        <f>+H41+H43-H70+H119-H124</f>
        <v>0</v>
      </c>
      <c r="I42" s="40">
        <f>+I41+I43-I70</f>
        <v>0</v>
      </c>
      <c r="K42" s="32"/>
      <c r="L42" s="36"/>
      <c r="M42" s="36"/>
      <c r="N42" s="36"/>
    </row>
    <row r="43" spans="1:14" ht="16.5" thickBot="1">
      <c r="A43" s="183" t="s">
        <v>32</v>
      </c>
      <c r="B43" s="184"/>
      <c r="C43" s="38">
        <v>1000</v>
      </c>
      <c r="D43" s="38"/>
      <c r="E43" s="38"/>
      <c r="F43" s="39">
        <f>+F45+F48+F53+F56+F59+F64</f>
        <v>44222573</v>
      </c>
      <c r="G43" s="39">
        <f>+G45+G48+G53+G56+G59+G64</f>
        <v>45853294</v>
      </c>
      <c r="H43" s="39">
        <f>+H45+H48+H53+H56+H59+H64</f>
        <v>46303093</v>
      </c>
      <c r="I43" s="40"/>
      <c r="K43" s="32"/>
      <c r="L43" s="36"/>
      <c r="M43" s="36"/>
      <c r="N43" s="36"/>
    </row>
    <row r="44" spans="1:14" ht="15.75">
      <c r="A44" s="185" t="s">
        <v>33</v>
      </c>
      <c r="B44" s="186"/>
      <c r="C44" s="41"/>
      <c r="D44" s="41"/>
      <c r="E44" s="41"/>
      <c r="F44" s="42"/>
      <c r="G44" s="42"/>
      <c r="H44" s="42"/>
      <c r="I44" s="43"/>
      <c r="K44" s="32"/>
      <c r="L44" s="36"/>
      <c r="M44" s="36"/>
      <c r="N44" s="36"/>
    </row>
    <row r="45" spans="1:14" ht="15.75">
      <c r="A45" s="179" t="s">
        <v>34</v>
      </c>
      <c r="B45" s="180"/>
      <c r="C45" s="30">
        <v>1100</v>
      </c>
      <c r="D45" s="30">
        <v>120</v>
      </c>
      <c r="E45" s="30"/>
      <c r="F45" s="44">
        <f>+F47</f>
        <v>0</v>
      </c>
      <c r="G45" s="44">
        <f>+G47</f>
        <v>0</v>
      </c>
      <c r="H45" s="44">
        <f>+H47</f>
        <v>0</v>
      </c>
      <c r="I45" s="45"/>
      <c r="K45" s="32"/>
      <c r="L45" s="36"/>
      <c r="M45" s="36"/>
      <c r="N45" s="36"/>
    </row>
    <row r="46" spans="1:14" ht="15.75" customHeight="1">
      <c r="A46" s="179" t="s">
        <v>35</v>
      </c>
      <c r="B46" s="180"/>
      <c r="C46" s="30"/>
      <c r="D46" s="30"/>
      <c r="E46" s="30"/>
      <c r="F46" s="44"/>
      <c r="G46" s="44"/>
      <c r="H46" s="44"/>
      <c r="I46" s="45"/>
      <c r="K46" s="32"/>
      <c r="L46" s="36"/>
      <c r="M46" s="36"/>
      <c r="N46" s="36"/>
    </row>
    <row r="47" spans="1:14" ht="15.75">
      <c r="A47" s="179"/>
      <c r="B47" s="180"/>
      <c r="C47" s="30">
        <v>1110</v>
      </c>
      <c r="D47" s="30"/>
      <c r="E47" s="30"/>
      <c r="F47" s="44"/>
      <c r="G47" s="44"/>
      <c r="H47" s="44"/>
      <c r="I47" s="45"/>
      <c r="K47" s="32"/>
      <c r="L47" s="36"/>
      <c r="M47" s="36"/>
      <c r="N47" s="36"/>
    </row>
    <row r="48" spans="1:14" ht="15.75">
      <c r="A48" s="179" t="s">
        <v>36</v>
      </c>
      <c r="B48" s="180"/>
      <c r="C48" s="30">
        <v>1200</v>
      </c>
      <c r="D48" s="30">
        <v>130</v>
      </c>
      <c r="E48" s="30"/>
      <c r="F48" s="44">
        <f>SUM(F50:F52)</f>
        <v>43983156</v>
      </c>
      <c r="G48" s="44">
        <f>SUM(G50:G52)</f>
        <v>45815934</v>
      </c>
      <c r="H48" s="44">
        <f>SUM(H50:H52)</f>
        <v>46265593</v>
      </c>
      <c r="I48" s="45"/>
      <c r="K48" s="32"/>
      <c r="L48" s="36"/>
      <c r="M48" s="36"/>
      <c r="N48" s="36"/>
    </row>
    <row r="49" spans="1:14" ht="15.75">
      <c r="A49" s="179" t="s">
        <v>33</v>
      </c>
      <c r="B49" s="180"/>
      <c r="C49" s="30"/>
      <c r="D49" s="30"/>
      <c r="E49" s="30"/>
      <c r="F49" s="44"/>
      <c r="G49" s="44"/>
      <c r="H49" s="44"/>
      <c r="I49" s="45"/>
      <c r="K49" s="32"/>
      <c r="L49" s="36"/>
      <c r="M49" s="36"/>
      <c r="N49" s="36"/>
    </row>
    <row r="50" spans="1:14" ht="47.25" customHeight="1">
      <c r="A50" s="179" t="s">
        <v>37</v>
      </c>
      <c r="B50" s="180"/>
      <c r="C50" s="30">
        <v>1210</v>
      </c>
      <c r="D50" s="30">
        <v>130</v>
      </c>
      <c r="E50" s="30"/>
      <c r="F50" s="44">
        <f>+L50</f>
        <v>37209756</v>
      </c>
      <c r="G50" s="44">
        <f>+M50</f>
        <v>38703834</v>
      </c>
      <c r="H50" s="44">
        <f>+N50</f>
        <v>38797893</v>
      </c>
      <c r="I50" s="45"/>
      <c r="K50" s="32"/>
      <c r="L50" s="36">
        <f>+[1]ШС23!$H$25</f>
        <v>37209756</v>
      </c>
      <c r="M50" s="36">
        <f>+[1]ШС24!$H$25</f>
        <v>38703834</v>
      </c>
      <c r="N50" s="36">
        <f>+[1]ШС25!$H$25</f>
        <v>38797893</v>
      </c>
    </row>
    <row r="51" spans="1:14" ht="46.5" customHeight="1">
      <c r="A51" s="179" t="s">
        <v>38</v>
      </c>
      <c r="B51" s="180"/>
      <c r="C51" s="30">
        <v>1220</v>
      </c>
      <c r="D51" s="30">
        <v>130</v>
      </c>
      <c r="E51" s="30"/>
      <c r="F51" s="44"/>
      <c r="G51" s="44"/>
      <c r="H51" s="44"/>
      <c r="I51" s="45"/>
      <c r="K51" s="32"/>
      <c r="L51" s="36"/>
      <c r="M51" s="36"/>
      <c r="N51" s="36"/>
    </row>
    <row r="52" spans="1:14" ht="30.75" customHeight="1">
      <c r="A52" s="179" t="s">
        <v>39</v>
      </c>
      <c r="B52" s="180"/>
      <c r="C52" s="30">
        <v>1230</v>
      </c>
      <c r="D52" s="30">
        <v>130</v>
      </c>
      <c r="E52" s="30"/>
      <c r="F52" s="44">
        <f>+L52</f>
        <v>6773400</v>
      </c>
      <c r="G52" s="44">
        <f>+M52</f>
        <v>7112100</v>
      </c>
      <c r="H52" s="44">
        <f>+N52</f>
        <v>7467700</v>
      </c>
      <c r="I52" s="45"/>
      <c r="K52" s="32"/>
      <c r="L52" s="36">
        <f>+[1]ШС23!$L$25</f>
        <v>6773400</v>
      </c>
      <c r="M52" s="36">
        <f>+[1]ШС24!$L$25</f>
        <v>7112100</v>
      </c>
      <c r="N52" s="36">
        <f>+[1]ШС25!$L$25</f>
        <v>7467700</v>
      </c>
    </row>
    <row r="53" spans="1:14" ht="15.75">
      <c r="A53" s="179" t="s">
        <v>40</v>
      </c>
      <c r="B53" s="180"/>
      <c r="C53" s="30">
        <v>1300</v>
      </c>
      <c r="D53" s="30">
        <v>140</v>
      </c>
      <c r="E53" s="30"/>
      <c r="F53" s="44">
        <f>+F55</f>
        <v>0</v>
      </c>
      <c r="G53" s="44">
        <f>+G55</f>
        <v>0</v>
      </c>
      <c r="H53" s="44">
        <f>+H55</f>
        <v>0</v>
      </c>
      <c r="I53" s="45"/>
      <c r="K53" s="32"/>
      <c r="L53" s="36"/>
      <c r="M53" s="36"/>
      <c r="N53" s="36"/>
    </row>
    <row r="54" spans="1:14" ht="15.75">
      <c r="A54" s="179" t="s">
        <v>35</v>
      </c>
      <c r="B54" s="180"/>
      <c r="C54" s="30"/>
      <c r="D54" s="30"/>
      <c r="E54" s="30"/>
      <c r="F54" s="44"/>
      <c r="G54" s="44"/>
      <c r="H54" s="44"/>
      <c r="I54" s="45"/>
      <c r="K54" s="32"/>
      <c r="L54" s="36"/>
      <c r="M54" s="36"/>
      <c r="N54" s="36"/>
    </row>
    <row r="55" spans="1:14" ht="15.75">
      <c r="A55" s="179"/>
      <c r="B55" s="180"/>
      <c r="C55" s="30">
        <v>1310</v>
      </c>
      <c r="D55" s="30">
        <v>140</v>
      </c>
      <c r="E55" s="30"/>
      <c r="F55" s="44"/>
      <c r="G55" s="44"/>
      <c r="H55" s="44"/>
      <c r="I55" s="45"/>
      <c r="K55" s="32"/>
      <c r="L55" s="36"/>
      <c r="M55" s="36"/>
      <c r="N55" s="36"/>
    </row>
    <row r="56" spans="1:14" ht="15.75">
      <c r="A56" s="179" t="s">
        <v>41</v>
      </c>
      <c r="B56" s="180"/>
      <c r="C56" s="30">
        <v>1400</v>
      </c>
      <c r="D56" s="30">
        <v>150</v>
      </c>
      <c r="E56" s="30"/>
      <c r="F56" s="44">
        <f>+F58</f>
        <v>0</v>
      </c>
      <c r="G56" s="44">
        <f>+G58</f>
        <v>0</v>
      </c>
      <c r="H56" s="44">
        <f>+H58</f>
        <v>0</v>
      </c>
      <c r="I56" s="45"/>
      <c r="K56" s="32"/>
      <c r="L56" s="36"/>
      <c r="M56" s="36"/>
      <c r="N56" s="36"/>
    </row>
    <row r="57" spans="1:14" ht="15.75">
      <c r="A57" s="179" t="s">
        <v>35</v>
      </c>
      <c r="B57" s="180"/>
      <c r="C57" s="30"/>
      <c r="D57" s="30"/>
      <c r="E57" s="30"/>
      <c r="F57" s="44"/>
      <c r="G57" s="44"/>
      <c r="H57" s="44"/>
      <c r="I57" s="45"/>
      <c r="K57" s="32"/>
      <c r="L57" s="36"/>
      <c r="M57" s="36"/>
      <c r="N57" s="36"/>
    </row>
    <row r="58" spans="1:14" ht="15.75">
      <c r="A58" s="179"/>
      <c r="B58" s="180"/>
      <c r="C58" s="30"/>
      <c r="D58" s="30"/>
      <c r="E58" s="30"/>
      <c r="F58" s="44"/>
      <c r="G58" s="44"/>
      <c r="H58" s="44"/>
      <c r="I58" s="45"/>
      <c r="K58" s="32"/>
      <c r="L58" s="36"/>
      <c r="M58" s="36"/>
      <c r="N58" s="36"/>
    </row>
    <row r="59" spans="1:14" ht="15.75">
      <c r="A59" s="179" t="s">
        <v>42</v>
      </c>
      <c r="B59" s="180"/>
      <c r="C59" s="30">
        <v>1500</v>
      </c>
      <c r="D59" s="30">
        <v>180</v>
      </c>
      <c r="E59" s="30"/>
      <c r="F59" s="44">
        <f>SUM(F61:F63)</f>
        <v>239417</v>
      </c>
      <c r="G59" s="44">
        <f>SUM(G61:G63)</f>
        <v>37360</v>
      </c>
      <c r="H59" s="44">
        <f>SUM(H61:H63)</f>
        <v>37500</v>
      </c>
      <c r="I59" s="45"/>
      <c r="K59" s="32"/>
      <c r="L59" s="36"/>
      <c r="M59" s="36"/>
      <c r="N59" s="36"/>
    </row>
    <row r="60" spans="1:14" ht="15.75">
      <c r="A60" s="179" t="s">
        <v>35</v>
      </c>
      <c r="B60" s="180"/>
      <c r="C60" s="30"/>
      <c r="D60" s="30"/>
      <c r="E60" s="30"/>
      <c r="F60" s="44"/>
      <c r="G60" s="44"/>
      <c r="H60" s="44"/>
      <c r="I60" s="45"/>
      <c r="K60" s="32"/>
      <c r="L60" s="36">
        <f>+[1]ШС23!$IT$25</f>
        <v>0</v>
      </c>
      <c r="M60" s="36">
        <f>+[1]ШС24!$IT$25</f>
        <v>0</v>
      </c>
      <c r="N60" s="36">
        <f>+[1]ШС25!$IT$25</f>
        <v>0</v>
      </c>
    </row>
    <row r="61" spans="1:14" ht="15.75">
      <c r="A61" s="179" t="s">
        <v>43</v>
      </c>
      <c r="B61" s="180"/>
      <c r="C61" s="30">
        <v>1510</v>
      </c>
      <c r="D61" s="30">
        <v>180</v>
      </c>
      <c r="E61" s="30"/>
      <c r="F61" s="44">
        <f>+L61+L60</f>
        <v>239417</v>
      </c>
      <c r="G61" s="44">
        <f t="shared" ref="G61:H61" si="0">+M61+M60</f>
        <v>37360</v>
      </c>
      <c r="H61" s="44">
        <f t="shared" si="0"/>
        <v>37500</v>
      </c>
      <c r="I61" s="45"/>
      <c r="K61" s="32"/>
      <c r="L61" s="36">
        <f>+[1]ШС23!$I$25+[1]ШС23!$GZ$25+[1]ШС23!$HD$25</f>
        <v>239417</v>
      </c>
      <c r="M61" s="36">
        <f>+[1]ШС24!$I$25+[1]ШС24!$GZ$25+[1]ШС24!$HD$25</f>
        <v>37360</v>
      </c>
      <c r="N61" s="36">
        <f>+[1]ШС25!$I$25+[1]ШС25!$GZ$25+[1]ШС25!$HD$25</f>
        <v>37500</v>
      </c>
    </row>
    <row r="62" spans="1:14" ht="15.75">
      <c r="A62" s="179" t="s">
        <v>44</v>
      </c>
      <c r="B62" s="180"/>
      <c r="C62" s="30">
        <v>1520</v>
      </c>
      <c r="D62" s="30">
        <v>180</v>
      </c>
      <c r="E62" s="30"/>
      <c r="F62" s="44">
        <f t="shared" ref="F62:H62" si="1">+L62</f>
        <v>0</v>
      </c>
      <c r="G62" s="44">
        <f t="shared" si="1"/>
        <v>0</v>
      </c>
      <c r="H62" s="44">
        <f t="shared" si="1"/>
        <v>0</v>
      </c>
      <c r="I62" s="45"/>
      <c r="K62" s="32"/>
      <c r="L62" s="36"/>
      <c r="M62" s="36"/>
      <c r="N62" s="36"/>
    </row>
    <row r="63" spans="1:14" ht="15.75">
      <c r="A63" s="179"/>
      <c r="B63" s="180"/>
      <c r="C63" s="30"/>
      <c r="D63" s="30"/>
      <c r="E63" s="30"/>
      <c r="F63" s="44"/>
      <c r="G63" s="44"/>
      <c r="H63" s="44"/>
      <c r="I63" s="45"/>
      <c r="K63" s="32"/>
      <c r="L63" s="36"/>
      <c r="M63" s="36"/>
      <c r="N63" s="36"/>
    </row>
    <row r="64" spans="1:14" ht="15.75">
      <c r="A64" s="179" t="s">
        <v>45</v>
      </c>
      <c r="B64" s="180"/>
      <c r="C64" s="30">
        <v>1900</v>
      </c>
      <c r="D64" s="30"/>
      <c r="E64" s="30"/>
      <c r="F64" s="44">
        <f>+F66</f>
        <v>0</v>
      </c>
      <c r="G64" s="44">
        <f>+G66</f>
        <v>0</v>
      </c>
      <c r="H64" s="44">
        <f>+H66</f>
        <v>0</v>
      </c>
      <c r="I64" s="45"/>
      <c r="K64" s="32"/>
      <c r="L64" s="36"/>
      <c r="M64" s="36"/>
      <c r="N64" s="36"/>
    </row>
    <row r="65" spans="1:14" ht="15.75">
      <c r="A65" s="179" t="s">
        <v>35</v>
      </c>
      <c r="B65" s="180"/>
      <c r="C65" s="30"/>
      <c r="D65" s="30"/>
      <c r="E65" s="30"/>
      <c r="F65" s="44"/>
      <c r="G65" s="44"/>
      <c r="H65" s="44"/>
      <c r="I65" s="45"/>
      <c r="K65" s="32"/>
      <c r="L65" s="36"/>
      <c r="M65" s="36"/>
      <c r="N65" s="36"/>
    </row>
    <row r="66" spans="1:14" ht="15.75">
      <c r="A66" s="179" t="s">
        <v>46</v>
      </c>
      <c r="B66" s="180"/>
      <c r="C66" s="30">
        <v>1980</v>
      </c>
      <c r="D66" s="30" t="s">
        <v>29</v>
      </c>
      <c r="E66" s="30"/>
      <c r="F66" s="44">
        <f>SUM(F68:F69)</f>
        <v>0</v>
      </c>
      <c r="G66" s="44">
        <f>SUM(G68:G69)</f>
        <v>0</v>
      </c>
      <c r="H66" s="44">
        <f>SUM(H68:H69)</f>
        <v>0</v>
      </c>
      <c r="I66" s="45"/>
      <c r="K66" s="32"/>
      <c r="L66" s="36"/>
      <c r="M66" s="36"/>
      <c r="N66" s="36"/>
    </row>
    <row r="67" spans="1:14" ht="15.75">
      <c r="A67" s="179" t="s">
        <v>47</v>
      </c>
      <c r="B67" s="180"/>
      <c r="C67" s="30"/>
      <c r="D67" s="30"/>
      <c r="E67" s="30"/>
      <c r="F67" s="44"/>
      <c r="G67" s="44"/>
      <c r="H67" s="44"/>
      <c r="I67" s="45"/>
      <c r="K67" s="32"/>
      <c r="L67" s="36"/>
      <c r="M67" s="36"/>
      <c r="N67" s="36"/>
    </row>
    <row r="68" spans="1:14" ht="31.5" customHeight="1">
      <c r="A68" s="179" t="s">
        <v>48</v>
      </c>
      <c r="B68" s="180"/>
      <c r="C68" s="30">
        <v>1981</v>
      </c>
      <c r="D68" s="30">
        <v>510</v>
      </c>
      <c r="E68" s="30"/>
      <c r="F68" s="44"/>
      <c r="G68" s="44"/>
      <c r="H68" s="44"/>
      <c r="I68" s="45" t="s">
        <v>29</v>
      </c>
      <c r="K68" s="32"/>
      <c r="L68" s="36"/>
      <c r="M68" s="36"/>
      <c r="N68" s="36"/>
    </row>
    <row r="69" spans="1:14" ht="16.5" thickBot="1">
      <c r="A69" s="187"/>
      <c r="B69" s="188"/>
      <c r="C69" s="34"/>
      <c r="D69" s="34"/>
      <c r="E69" s="34"/>
      <c r="F69" s="46"/>
      <c r="G69" s="46"/>
      <c r="H69" s="46"/>
      <c r="I69" s="47"/>
      <c r="K69" s="32"/>
      <c r="L69" s="36"/>
      <c r="M69" s="36"/>
      <c r="N69" s="36"/>
    </row>
    <row r="70" spans="1:14" ht="16.5" thickBot="1">
      <c r="A70" s="183" t="s">
        <v>49</v>
      </c>
      <c r="B70" s="184"/>
      <c r="C70" s="38">
        <v>2000</v>
      </c>
      <c r="D70" s="38" t="s">
        <v>29</v>
      </c>
      <c r="E70" s="38"/>
      <c r="F70" s="39">
        <f>+F72+F87+F96+F101+F106+F108</f>
        <v>44222573</v>
      </c>
      <c r="G70" s="39">
        <f>+G72+G87+G96+G101+G106+G108</f>
        <v>45853294</v>
      </c>
      <c r="H70" s="39">
        <f>+H72+H87+H96+H101+H106+H108</f>
        <v>46303093</v>
      </c>
      <c r="I70" s="40"/>
      <c r="K70" s="32"/>
      <c r="L70" s="36"/>
      <c r="M70" s="36"/>
      <c r="N70" s="36"/>
    </row>
    <row r="71" spans="1:14" ht="15.75">
      <c r="A71" s="185" t="s">
        <v>33</v>
      </c>
      <c r="B71" s="186"/>
      <c r="C71" s="41"/>
      <c r="D71" s="41"/>
      <c r="E71" s="41"/>
      <c r="F71" s="42"/>
      <c r="G71" s="42"/>
      <c r="H71" s="42"/>
      <c r="I71" s="43"/>
      <c r="K71" s="32"/>
      <c r="L71" s="36"/>
      <c r="M71" s="36"/>
      <c r="N71" s="36"/>
    </row>
    <row r="72" spans="1:14" ht="15.75">
      <c r="A72" s="179" t="s">
        <v>50</v>
      </c>
      <c r="B72" s="180"/>
      <c r="C72" s="30">
        <v>2100</v>
      </c>
      <c r="D72" s="30" t="s">
        <v>29</v>
      </c>
      <c r="E72" s="30"/>
      <c r="F72" s="44">
        <f>+F74+F75+F76+F77+F81+F82+F83</f>
        <v>33849600</v>
      </c>
      <c r="G72" s="44">
        <f>+G74+G75+G76+G77+G81+G82+G83</f>
        <v>35549900</v>
      </c>
      <c r="H72" s="44">
        <f>+H74+H75+H76+H77+H81+H82+H83</f>
        <v>35549900</v>
      </c>
      <c r="I72" s="45" t="s">
        <v>29</v>
      </c>
      <c r="K72" s="48"/>
      <c r="L72" s="36"/>
      <c r="M72" s="36"/>
      <c r="N72" s="36"/>
    </row>
    <row r="73" spans="1:14" ht="15.75">
      <c r="A73" s="179" t="s">
        <v>35</v>
      </c>
      <c r="B73" s="180"/>
      <c r="C73" s="30"/>
      <c r="D73" s="30"/>
      <c r="E73" s="30"/>
      <c r="F73" s="44"/>
      <c r="G73" s="44"/>
      <c r="H73" s="44"/>
      <c r="I73" s="45"/>
      <c r="K73" s="48"/>
      <c r="L73" s="49"/>
      <c r="M73" s="49"/>
      <c r="N73" s="49"/>
    </row>
    <row r="74" spans="1:14" ht="15.75">
      <c r="A74" s="179" t="s">
        <v>51</v>
      </c>
      <c r="B74" s="180"/>
      <c r="C74" s="30">
        <v>2110</v>
      </c>
      <c r="D74" s="30">
        <v>111</v>
      </c>
      <c r="E74" s="30"/>
      <c r="F74" s="44">
        <f>+L74+L80+L83+L94+L104</f>
        <v>28535200</v>
      </c>
      <c r="G74" s="44">
        <f>+M74+M80+M83+M94+M104</f>
        <v>28335200</v>
      </c>
      <c r="H74" s="44">
        <f>+N74+N80+N83+N94+N104</f>
        <v>28335200</v>
      </c>
      <c r="I74" s="45" t="s">
        <v>29</v>
      </c>
      <c r="K74" s="48" t="s">
        <v>52</v>
      </c>
      <c r="L74" s="49">
        <f>+[1]ШС23!$FT$25+[1]ШС23!$GF$25+[1]ШС23!$GN$25</f>
        <v>25200</v>
      </c>
      <c r="M74" s="49">
        <f>+[1]ШС24!$FT$25+[1]ШС24!$GF$25+[1]ШС24!$GN$25</f>
        <v>25200</v>
      </c>
      <c r="N74" s="49">
        <f>+[1]ШС25!$FT$25+[1]ШС25!$GF$25+[1]ШС25!$GN$25</f>
        <v>25200</v>
      </c>
    </row>
    <row r="75" spans="1:14" ht="15.75">
      <c r="A75" s="179" t="s">
        <v>53</v>
      </c>
      <c r="B75" s="180"/>
      <c r="C75" s="30">
        <v>2120</v>
      </c>
      <c r="D75" s="30">
        <v>112</v>
      </c>
      <c r="E75" s="30"/>
      <c r="F75" s="44">
        <f>+L75+L87+L96+L105+L117</f>
        <v>735000</v>
      </c>
      <c r="G75" s="44">
        <f>+M75+M87+M96+M105+M117</f>
        <v>0</v>
      </c>
      <c r="H75" s="44">
        <f>+N75+N87+N96+N105+N117</f>
        <v>0</v>
      </c>
      <c r="I75" s="45" t="s">
        <v>29</v>
      </c>
      <c r="K75" s="48" t="s">
        <v>54</v>
      </c>
      <c r="L75" s="49">
        <f>+[1]ШС23!$IU$25</f>
        <v>0</v>
      </c>
      <c r="M75" s="49">
        <f>+[1]ШС24!$IU$25</f>
        <v>0</v>
      </c>
      <c r="N75" s="49">
        <f>+[1]ШС25!$IU$25</f>
        <v>0</v>
      </c>
    </row>
    <row r="76" spans="1:14" ht="31.5" customHeight="1">
      <c r="A76" s="179" t="s">
        <v>55</v>
      </c>
      <c r="B76" s="180"/>
      <c r="C76" s="30">
        <v>2130</v>
      </c>
      <c r="D76" s="30">
        <v>113</v>
      </c>
      <c r="E76" s="30"/>
      <c r="F76" s="44"/>
      <c r="G76" s="44"/>
      <c r="H76" s="44"/>
      <c r="I76" s="45" t="s">
        <v>29</v>
      </c>
      <c r="K76" s="48" t="s">
        <v>56</v>
      </c>
      <c r="L76" s="49">
        <f>+[1]ШС23!$FW$25+[1]ШС23!$GI$25+[1]ШС23!$GQ$25</f>
        <v>7700</v>
      </c>
      <c r="M76" s="49">
        <f>+[1]ШС24!$FW$25+[1]ШС24!$GI$25+[1]ШС24!$GQ$25</f>
        <v>7700</v>
      </c>
      <c r="N76" s="49">
        <f>+[1]ШС25!$FW$25+[1]ШС25!$GI$25+[1]ШС25!$GQ$25</f>
        <v>7700</v>
      </c>
    </row>
    <row r="77" spans="1:14" ht="47.25" customHeight="1">
      <c r="A77" s="179" t="s">
        <v>57</v>
      </c>
      <c r="B77" s="180"/>
      <c r="C77" s="30">
        <v>2140</v>
      </c>
      <c r="D77" s="30">
        <v>119</v>
      </c>
      <c r="E77" s="30"/>
      <c r="F77" s="44">
        <f>+F79+F80</f>
        <v>4579400</v>
      </c>
      <c r="G77" s="44">
        <f>+G79+G80</f>
        <v>7214700</v>
      </c>
      <c r="H77" s="44">
        <f>+H79+H80</f>
        <v>7214700</v>
      </c>
      <c r="I77" s="45" t="s">
        <v>29</v>
      </c>
      <c r="K77" s="48"/>
      <c r="L77" s="49"/>
      <c r="M77" s="49"/>
      <c r="N77" s="49"/>
    </row>
    <row r="78" spans="1:14" ht="15.75">
      <c r="A78" s="179" t="s">
        <v>33</v>
      </c>
      <c r="B78" s="180"/>
      <c r="C78" s="30"/>
      <c r="D78" s="30"/>
      <c r="E78" s="30"/>
      <c r="F78" s="44"/>
      <c r="G78" s="44"/>
      <c r="H78" s="44"/>
      <c r="I78" s="45"/>
      <c r="K78" s="48" t="s">
        <v>58</v>
      </c>
      <c r="L78" s="49">
        <f>+[1]ШС23!$FZ$25</f>
        <v>0</v>
      </c>
      <c r="M78" s="49">
        <f>+[1]ШС24!$FZ$25</f>
        <v>0</v>
      </c>
      <c r="N78" s="49">
        <f>+[1]ШС25!$FZ$25</f>
        <v>0</v>
      </c>
    </row>
    <row r="79" spans="1:14" ht="15.75">
      <c r="A79" s="179" t="s">
        <v>59</v>
      </c>
      <c r="B79" s="180"/>
      <c r="C79" s="30">
        <v>2141</v>
      </c>
      <c r="D79" s="30">
        <v>119</v>
      </c>
      <c r="E79" s="30"/>
      <c r="F79" s="44">
        <f>+L76+L81+L84+L95+L106</f>
        <v>4579400</v>
      </c>
      <c r="G79" s="44">
        <f>+M76+M81+M84+M95+M106</f>
        <v>7214700</v>
      </c>
      <c r="H79" s="44">
        <f>+N76+N81+N84+N95+N106</f>
        <v>7214700</v>
      </c>
      <c r="I79" s="45" t="s">
        <v>29</v>
      </c>
      <c r="K79" s="48"/>
      <c r="L79" s="49"/>
      <c r="M79" s="49"/>
      <c r="N79" s="49"/>
    </row>
    <row r="80" spans="1:14" ht="15.75">
      <c r="A80" s="179" t="s">
        <v>60</v>
      </c>
      <c r="B80" s="180"/>
      <c r="C80" s="30">
        <v>2142</v>
      </c>
      <c r="D80" s="30">
        <v>119</v>
      </c>
      <c r="E80" s="30"/>
      <c r="F80" s="44"/>
      <c r="G80" s="44"/>
      <c r="H80" s="44"/>
      <c r="I80" s="45" t="s">
        <v>29</v>
      </c>
      <c r="K80" s="48" t="s">
        <v>61</v>
      </c>
      <c r="L80" s="49">
        <f>ROUND([1]ШС23!$AC$25/1.302,-2)</f>
        <v>0</v>
      </c>
      <c r="M80" s="49">
        <f>ROUND([1]ШС24!$AC$25/1.302,-2)</f>
        <v>0</v>
      </c>
      <c r="N80" s="49">
        <f>ROUND([1]ШС25!$AC$25/1.302,-2)</f>
        <v>0</v>
      </c>
    </row>
    <row r="81" spans="1:14" ht="31.5" customHeight="1">
      <c r="A81" s="179" t="s">
        <v>62</v>
      </c>
      <c r="B81" s="180"/>
      <c r="C81" s="30">
        <v>2150</v>
      </c>
      <c r="D81" s="30">
        <v>131</v>
      </c>
      <c r="E81" s="30"/>
      <c r="F81" s="44"/>
      <c r="G81" s="44"/>
      <c r="H81" s="44"/>
      <c r="I81" s="45" t="s">
        <v>29</v>
      </c>
      <c r="K81" s="48" t="s">
        <v>63</v>
      </c>
      <c r="L81" s="49">
        <f>+[1]ШС23!$AC$25-L80</f>
        <v>0</v>
      </c>
      <c r="M81" s="49">
        <f>+[1]ШС24!$AC$25-M80</f>
        <v>0</v>
      </c>
      <c r="N81" s="49">
        <f>+[1]ШС25!$AC$25-N80</f>
        <v>0</v>
      </c>
    </row>
    <row r="82" spans="1:14" ht="32.25" customHeight="1">
      <c r="A82" s="179" t="s">
        <v>64</v>
      </c>
      <c r="B82" s="180"/>
      <c r="C82" s="30">
        <v>2160</v>
      </c>
      <c r="D82" s="30">
        <v>134</v>
      </c>
      <c r="E82" s="30"/>
      <c r="F82" s="44"/>
      <c r="G82" s="44"/>
      <c r="H82" s="44"/>
      <c r="I82" s="45" t="s">
        <v>29</v>
      </c>
      <c r="K82" s="48"/>
      <c r="L82" s="49"/>
      <c r="M82" s="49"/>
      <c r="N82" s="49"/>
    </row>
    <row r="83" spans="1:14" ht="31.5" customHeight="1">
      <c r="A83" s="179" t="s">
        <v>65</v>
      </c>
      <c r="B83" s="180"/>
      <c r="C83" s="30">
        <v>2170</v>
      </c>
      <c r="D83" s="30">
        <v>139</v>
      </c>
      <c r="E83" s="30"/>
      <c r="F83" s="44">
        <f>+F85+F86</f>
        <v>0</v>
      </c>
      <c r="G83" s="44">
        <f>+G85+G86</f>
        <v>0</v>
      </c>
      <c r="H83" s="44">
        <f>+H85+H86</f>
        <v>0</v>
      </c>
      <c r="I83" s="45" t="s">
        <v>29</v>
      </c>
      <c r="K83" s="48" t="s">
        <v>66</v>
      </c>
      <c r="L83" s="49"/>
      <c r="M83" s="49"/>
      <c r="N83" s="49"/>
    </row>
    <row r="84" spans="1:14" ht="15.75">
      <c r="A84" s="179" t="s">
        <v>33</v>
      </c>
      <c r="B84" s="180"/>
      <c r="C84" s="30"/>
      <c r="D84" s="30"/>
      <c r="E84" s="30"/>
      <c r="F84" s="44"/>
      <c r="G84" s="44"/>
      <c r="H84" s="44"/>
      <c r="I84" s="45"/>
      <c r="K84" s="48" t="s">
        <v>67</v>
      </c>
      <c r="L84" s="49"/>
      <c r="M84" s="49"/>
      <c r="N84" s="49"/>
    </row>
    <row r="85" spans="1:14" ht="15.75">
      <c r="A85" s="179" t="s">
        <v>68</v>
      </c>
      <c r="B85" s="180"/>
      <c r="C85" s="30">
        <v>2171</v>
      </c>
      <c r="D85" s="30">
        <v>139</v>
      </c>
      <c r="E85" s="30"/>
      <c r="F85" s="44"/>
      <c r="G85" s="44"/>
      <c r="H85" s="44"/>
      <c r="I85" s="45" t="s">
        <v>29</v>
      </c>
      <c r="K85" s="48"/>
      <c r="L85" s="49"/>
      <c r="M85" s="49"/>
      <c r="N85" s="49"/>
    </row>
    <row r="86" spans="1:14" ht="15.75">
      <c r="A86" s="179" t="s">
        <v>69</v>
      </c>
      <c r="B86" s="180"/>
      <c r="C86" s="30">
        <v>2172</v>
      </c>
      <c r="D86" s="30">
        <v>139</v>
      </c>
      <c r="E86" s="30"/>
      <c r="F86" s="44"/>
      <c r="G86" s="44"/>
      <c r="H86" s="44"/>
      <c r="I86" s="45" t="s">
        <v>29</v>
      </c>
      <c r="K86" s="48"/>
      <c r="L86" s="49"/>
      <c r="M86" s="49"/>
      <c r="N86" s="49"/>
    </row>
    <row r="87" spans="1:14" ht="15.75">
      <c r="A87" s="179" t="s">
        <v>70</v>
      </c>
      <c r="B87" s="180"/>
      <c r="C87" s="30">
        <v>2200</v>
      </c>
      <c r="D87" s="30">
        <v>300</v>
      </c>
      <c r="E87" s="30"/>
      <c r="F87" s="44">
        <f>+F89+F93+F94+F95</f>
        <v>0</v>
      </c>
      <c r="G87" s="44">
        <f>+G89+G93+G94+G95</f>
        <v>0</v>
      </c>
      <c r="H87" s="44">
        <f>+H89+H93+H94+H95</f>
        <v>0</v>
      </c>
      <c r="I87" s="45" t="s">
        <v>29</v>
      </c>
      <c r="K87" s="48" t="s">
        <v>71</v>
      </c>
      <c r="L87" s="49">
        <f>+[1]ШС23!$FE$25</f>
        <v>0</v>
      </c>
      <c r="M87" s="49">
        <f>+[1]ШС24!$FE$25</f>
        <v>0</v>
      </c>
      <c r="N87" s="49">
        <f>+[1]ШС25!$FE$25</f>
        <v>0</v>
      </c>
    </row>
    <row r="88" spans="1:14" ht="15.75">
      <c r="A88" s="179" t="s">
        <v>33</v>
      </c>
      <c r="B88" s="180"/>
      <c r="C88" s="30"/>
      <c r="D88" s="30"/>
      <c r="E88" s="30"/>
      <c r="F88" s="44"/>
      <c r="G88" s="44"/>
      <c r="H88" s="44"/>
      <c r="I88" s="45"/>
      <c r="K88" s="48"/>
      <c r="L88" s="49"/>
      <c r="M88" s="49"/>
      <c r="N88" s="49"/>
    </row>
    <row r="89" spans="1:14" ht="31.5" customHeight="1">
      <c r="A89" s="179" t="s">
        <v>72</v>
      </c>
      <c r="B89" s="180"/>
      <c r="C89" s="30">
        <v>2210</v>
      </c>
      <c r="D89" s="30">
        <v>320</v>
      </c>
      <c r="E89" s="30"/>
      <c r="F89" s="44">
        <f>+F91</f>
        <v>0</v>
      </c>
      <c r="G89" s="44">
        <f>+G91</f>
        <v>0</v>
      </c>
      <c r="H89" s="44">
        <f>+H91</f>
        <v>0</v>
      </c>
      <c r="I89" s="45" t="s">
        <v>29</v>
      </c>
      <c r="K89" s="48"/>
      <c r="L89" s="49"/>
      <c r="M89" s="49"/>
      <c r="N89" s="49"/>
    </row>
    <row r="90" spans="1:14" ht="15.75">
      <c r="A90" s="179" t="s">
        <v>47</v>
      </c>
      <c r="B90" s="180"/>
      <c r="C90" s="30"/>
      <c r="D90" s="30"/>
      <c r="E90" s="30"/>
      <c r="F90" s="44"/>
      <c r="G90" s="44"/>
      <c r="H90" s="44"/>
      <c r="I90" s="45"/>
      <c r="K90" s="48" t="s">
        <v>73</v>
      </c>
      <c r="L90" s="49">
        <f>SUM(L133:L139)</f>
        <v>0</v>
      </c>
      <c r="M90" s="49">
        <f t="shared" ref="M90:N90" si="2">SUM(M133:M139)</f>
        <v>0</v>
      </c>
      <c r="N90" s="49">
        <f t="shared" si="2"/>
        <v>0</v>
      </c>
    </row>
    <row r="91" spans="1:14" ht="31.5" customHeight="1">
      <c r="A91" s="179" t="s">
        <v>74</v>
      </c>
      <c r="B91" s="180"/>
      <c r="C91" s="30">
        <v>2211</v>
      </c>
      <c r="D91" s="30">
        <v>321</v>
      </c>
      <c r="E91" s="30"/>
      <c r="F91" s="44">
        <f>+L78</f>
        <v>0</v>
      </c>
      <c r="G91" s="44">
        <f>+M78</f>
        <v>0</v>
      </c>
      <c r="H91" s="44">
        <f>+N78</f>
        <v>0</v>
      </c>
      <c r="I91" s="45" t="s">
        <v>29</v>
      </c>
      <c r="K91" s="48" t="s">
        <v>75</v>
      </c>
      <c r="L91" s="49">
        <f>+[1]ШС23!$CO$25+[1]ШС23!$CQ$25+[1]ШС23!$CR$25+[1]ШС23!$CS$25+[1]ШС23!$CT$25+[1]ШС23!$CU$25+[1]ШС23!$CV$25+[1]ШС23!$DA$25+[1]ШС23!$DF$25+[1]ШС23!$DG$25+[1]ШС23!$DH$25+[1]ШС23!$AY$25+[1]ШС23!$AZ$25+[1]ШС23!$BA$25+[1]ШС23!$BF$25+[1]ШС23!$BI$25+[1]ШС23!$BK$25+[1]ШС23!$BL$25+[1]ШС23!$BY$25+[1]ШС23!$CJ$25+[1]ШС23!$CK$25+[1]ШС23!$CL$25+[1]ШС23!$CM$25</f>
        <v>4300</v>
      </c>
      <c r="M91" s="49">
        <f>+[1]ШС24!$CO$25+[1]ШС24!$CQ$25+[1]ШС24!$CR$25+[1]ШС24!$CS$25+[1]ШС24!$CT$25+[1]ШС24!$CU$25+[1]ШС24!$CV$25+[1]ШС24!$DA$25+[1]ШС24!$DF$25+[1]ШС24!$DG$25+[1]ШС24!$DH$25+[1]ШС24!$AY$25+[1]ШС24!$AZ$25+[1]ШС24!$BA$25+[1]ШС24!$BF$25+[1]ШС24!$BI$25+[1]ШС24!$BJ$25+[1]ШС24!$BL$25+[1]ШС24!$BY$25+[1]ШС24!$CJ$25+[1]ШС24!$CK$25+[1]ШС24!$CL$25+[1]ШС24!$CM$25</f>
        <v>4460</v>
      </c>
      <c r="N91" s="49">
        <f>+[1]ШС25!$CO$25+[1]ШС25!$CQ$25+[1]ШС25!$CR$25+[1]ШС25!$CS$25+[1]ШС25!$CT$25+[1]ШС25!$CU$25+[1]ШС25!$CV$25+[1]ШС25!$DA$25+[1]ШС25!$DF$25+[1]ШС25!$DG$25+[1]ШС25!$DH$25+[1]ШС25!$AY$25+[1]ШС25!$AZ$25+[1]ШС25!$BA$25+[1]ШС25!$BF$25+[1]ШС25!$BI$25+[1]ШС25!$BJ$25+[1]ШС25!$BL$25+[1]ШС25!$BY$25+[1]ШС25!$CJ$25+[1]ШС25!$CK$25+[1]ШС25!$CL$25+[1]ШС25!$CM$25</f>
        <v>4600</v>
      </c>
    </row>
    <row r="92" spans="1:14" ht="15.75">
      <c r="A92" s="179"/>
      <c r="B92" s="180"/>
      <c r="C92" s="30"/>
      <c r="D92" s="30"/>
      <c r="E92" s="30"/>
      <c r="F92" s="44"/>
      <c r="G92" s="44"/>
      <c r="H92" s="44"/>
      <c r="I92" s="45"/>
      <c r="K92" s="48" t="s">
        <v>76</v>
      </c>
      <c r="L92" s="49">
        <f>+[1]ШС23!$CP$25</f>
        <v>0</v>
      </c>
      <c r="M92" s="49">
        <f>+[1]ШС24!$CP$25</f>
        <v>0</v>
      </c>
      <c r="N92" s="49">
        <f>+[1]ШС25!$CP$25</f>
        <v>0</v>
      </c>
    </row>
    <row r="93" spans="1:14" ht="31.5" customHeight="1">
      <c r="A93" s="179" t="s">
        <v>77</v>
      </c>
      <c r="B93" s="180"/>
      <c r="C93" s="30">
        <v>2220</v>
      </c>
      <c r="D93" s="30">
        <v>340</v>
      </c>
      <c r="E93" s="30"/>
      <c r="F93" s="44"/>
      <c r="G93" s="44"/>
      <c r="H93" s="44"/>
      <c r="I93" s="45" t="s">
        <v>29</v>
      </c>
      <c r="K93" s="32"/>
      <c r="L93" s="36"/>
      <c r="M93" s="36"/>
      <c r="N93" s="36"/>
    </row>
    <row r="94" spans="1:14" ht="63" customHeight="1">
      <c r="A94" s="179" t="s">
        <v>78</v>
      </c>
      <c r="B94" s="180"/>
      <c r="C94" s="30">
        <v>2230</v>
      </c>
      <c r="D94" s="30">
        <v>350</v>
      </c>
      <c r="E94" s="30"/>
      <c r="F94" s="44"/>
      <c r="G94" s="44"/>
      <c r="H94" s="44"/>
      <c r="I94" s="45" t="s">
        <v>29</v>
      </c>
      <c r="K94" s="48" t="s">
        <v>79</v>
      </c>
      <c r="L94" s="49">
        <f>+[1]ШС23!$JF$25</f>
        <v>0</v>
      </c>
      <c r="M94" s="49">
        <f>+[1]ШС24!$JF$25</f>
        <v>0</v>
      </c>
      <c r="N94" s="49">
        <f>+[1]ШС25!$JF$25</f>
        <v>0</v>
      </c>
    </row>
    <row r="95" spans="1:14" ht="31.5" customHeight="1">
      <c r="A95" s="179" t="s">
        <v>80</v>
      </c>
      <c r="B95" s="180"/>
      <c r="C95" s="30">
        <v>2240</v>
      </c>
      <c r="D95" s="30">
        <v>360</v>
      </c>
      <c r="E95" s="30"/>
      <c r="F95" s="44">
        <f>+L111</f>
        <v>0</v>
      </c>
      <c r="G95" s="44">
        <f>+M111</f>
        <v>0</v>
      </c>
      <c r="H95" s="44">
        <f>+N111</f>
        <v>0</v>
      </c>
      <c r="I95" s="45" t="s">
        <v>29</v>
      </c>
      <c r="K95" s="48" t="s">
        <v>81</v>
      </c>
      <c r="L95" s="49">
        <f>+[1]ШС23!$JI$25</f>
        <v>0</v>
      </c>
      <c r="M95" s="49">
        <f>+[1]ШС24!$JI$25</f>
        <v>0</v>
      </c>
      <c r="N95" s="49">
        <f>+[1]ШС25!$JI$25</f>
        <v>0</v>
      </c>
    </row>
    <row r="96" spans="1:14" ht="15.75">
      <c r="A96" s="179" t="s">
        <v>82</v>
      </c>
      <c r="B96" s="180"/>
      <c r="C96" s="30">
        <v>2300</v>
      </c>
      <c r="D96" s="30">
        <v>850</v>
      </c>
      <c r="E96" s="30"/>
      <c r="F96" s="44">
        <f>+F98+F99+F100</f>
        <v>298590</v>
      </c>
      <c r="G96" s="44">
        <f>+G98+G99+G100</f>
        <v>0</v>
      </c>
      <c r="H96" s="44">
        <f>+H98+H99+H100</f>
        <v>0</v>
      </c>
      <c r="I96" s="45" t="s">
        <v>29</v>
      </c>
      <c r="K96" s="48">
        <v>214</v>
      </c>
      <c r="L96" s="49">
        <f>+[1]ШС23!$JL$25+[1]ШС23!$JM$25+[1]ШС23!$JN$25</f>
        <v>735000</v>
      </c>
      <c r="M96" s="49">
        <f>+[1]ШС24!$JL$25+[1]ШС24!$JM$25+[1]ШС24!$JN$25</f>
        <v>0</v>
      </c>
      <c r="N96" s="49">
        <f>+[1]ШС25!$JL$25+[1]ШС25!$JM$25+[1]ШС25!$JN$25</f>
        <v>0</v>
      </c>
    </row>
    <row r="97" spans="1:14" ht="15.75">
      <c r="A97" s="179" t="s">
        <v>47</v>
      </c>
      <c r="B97" s="180"/>
      <c r="C97" s="30"/>
      <c r="D97" s="30"/>
      <c r="E97" s="30"/>
      <c r="F97" s="44"/>
      <c r="G97" s="44"/>
      <c r="H97" s="44"/>
      <c r="I97" s="45"/>
      <c r="K97" s="48" t="s">
        <v>83</v>
      </c>
      <c r="L97" s="49">
        <f>+[1]ШС23!$KZ$25</f>
        <v>0</v>
      </c>
      <c r="M97" s="49">
        <f>+[1]ШС24!$KZ$25</f>
        <v>0</v>
      </c>
      <c r="N97" s="49">
        <f>+[1]ШС25!$KZ$25</f>
        <v>0</v>
      </c>
    </row>
    <row r="98" spans="1:14" ht="15.75">
      <c r="A98" s="179" t="s">
        <v>84</v>
      </c>
      <c r="B98" s="180"/>
      <c r="C98" s="30">
        <v>2310</v>
      </c>
      <c r="D98" s="30">
        <v>851</v>
      </c>
      <c r="E98" s="30"/>
      <c r="F98" s="44">
        <f>+L98</f>
        <v>298590</v>
      </c>
      <c r="G98" s="44">
        <f>+M98</f>
        <v>0</v>
      </c>
      <c r="H98" s="44">
        <f>+N98</f>
        <v>0</v>
      </c>
      <c r="I98" s="45" t="s">
        <v>29</v>
      </c>
      <c r="K98" s="48" t="s">
        <v>85</v>
      </c>
      <c r="L98" s="49">
        <f>+[1]ШС23!$KY$25</f>
        <v>298590</v>
      </c>
      <c r="M98" s="49">
        <f>+[1]ШС24!$KY$25</f>
        <v>0</v>
      </c>
      <c r="N98" s="49">
        <f>+[1]ШС25!$KY$25</f>
        <v>0</v>
      </c>
    </row>
    <row r="99" spans="1:14" ht="30.75" customHeight="1">
      <c r="A99" s="179" t="s">
        <v>86</v>
      </c>
      <c r="B99" s="180"/>
      <c r="C99" s="30">
        <v>2320</v>
      </c>
      <c r="D99" s="30">
        <v>852</v>
      </c>
      <c r="E99" s="30"/>
      <c r="F99" s="44"/>
      <c r="G99" s="44"/>
      <c r="H99" s="44"/>
      <c r="I99" s="45" t="s">
        <v>29</v>
      </c>
      <c r="K99" s="48" t="s">
        <v>87</v>
      </c>
      <c r="L99" s="49">
        <f>+[1]ШС23!$JO$25+[1]ШС23!$JS$25+[1]ШС23!$KF$25+[1]ШС23!$KN$25+[1]ШС23!$LB$25+[1]ШС23!$LA$25</f>
        <v>2079366</v>
      </c>
      <c r="M99" s="49">
        <f>+[1]ШС24!$JO$25+[1]ШС24!$JS$25+[1]ШС24!$KF$25+[1]ШС24!$KN$25+[1]ШС24!$LB$25+[1]ШС24!$LA$25</f>
        <v>2171734</v>
      </c>
      <c r="N99" s="49">
        <f>+[1]ШС25!$JO$25+[1]ШС25!$JS$25+[1]ШС25!$KF$25+[1]ШС25!$KN$25+[1]ШС25!$LB$25+[1]ШС25!$LA$25</f>
        <v>2265793</v>
      </c>
    </row>
    <row r="100" spans="1:14" ht="15.75">
      <c r="A100" s="179" t="s">
        <v>88</v>
      </c>
      <c r="B100" s="180"/>
      <c r="C100" s="30">
        <v>2330</v>
      </c>
      <c r="D100" s="30">
        <v>853</v>
      </c>
      <c r="E100" s="30"/>
      <c r="F100" s="44">
        <f>L102+L97</f>
        <v>0</v>
      </c>
      <c r="G100" s="44">
        <f>M102+M97</f>
        <v>0</v>
      </c>
      <c r="H100" s="44">
        <f>N102+N97</f>
        <v>0</v>
      </c>
      <c r="I100" s="45" t="s">
        <v>29</v>
      </c>
      <c r="K100" s="48"/>
      <c r="L100" s="49"/>
      <c r="M100" s="49"/>
      <c r="N100" s="49"/>
    </row>
    <row r="101" spans="1:14" ht="15.75">
      <c r="A101" s="179" t="s">
        <v>89</v>
      </c>
      <c r="B101" s="180"/>
      <c r="C101" s="30">
        <v>2400</v>
      </c>
      <c r="D101" s="30" t="s">
        <v>29</v>
      </c>
      <c r="E101" s="30"/>
      <c r="F101" s="44">
        <f>+F103+F104+F105</f>
        <v>0</v>
      </c>
      <c r="G101" s="44">
        <f>+G103+G104+G105</f>
        <v>0</v>
      </c>
      <c r="H101" s="44">
        <f>+H103+H104+H105</f>
        <v>0</v>
      </c>
      <c r="I101" s="45" t="s">
        <v>29</v>
      </c>
      <c r="K101" s="48"/>
      <c r="L101" s="49"/>
      <c r="M101" s="49"/>
      <c r="N101" s="49"/>
    </row>
    <row r="102" spans="1:14" ht="15.75">
      <c r="A102" s="179" t="s">
        <v>47</v>
      </c>
      <c r="B102" s="180"/>
      <c r="C102" s="30"/>
      <c r="D102" s="30"/>
      <c r="E102" s="30"/>
      <c r="F102" s="44"/>
      <c r="G102" s="44"/>
      <c r="H102" s="44"/>
      <c r="I102" s="45"/>
      <c r="K102" s="48" t="s">
        <v>90</v>
      </c>
      <c r="L102" s="49"/>
      <c r="M102" s="49"/>
      <c r="N102" s="49"/>
    </row>
    <row r="103" spans="1:14" ht="15.75">
      <c r="A103" s="179" t="s">
        <v>91</v>
      </c>
      <c r="B103" s="180"/>
      <c r="C103" s="30">
        <v>2410</v>
      </c>
      <c r="D103" s="30">
        <v>810</v>
      </c>
      <c r="E103" s="30"/>
      <c r="F103" s="44"/>
      <c r="G103" s="44"/>
      <c r="H103" s="44"/>
      <c r="I103" s="45" t="s">
        <v>29</v>
      </c>
      <c r="K103" s="50"/>
      <c r="L103" s="51"/>
      <c r="M103" s="51"/>
      <c r="N103" s="51"/>
    </row>
    <row r="104" spans="1:14" ht="15.75">
      <c r="A104" s="179" t="s">
        <v>92</v>
      </c>
      <c r="B104" s="180"/>
      <c r="C104" s="30">
        <v>2420</v>
      </c>
      <c r="D104" s="30">
        <v>862</v>
      </c>
      <c r="E104" s="30"/>
      <c r="F104" s="44"/>
      <c r="G104" s="44"/>
      <c r="H104" s="44"/>
      <c r="I104" s="45" t="s">
        <v>29</v>
      </c>
      <c r="K104" s="48" t="s">
        <v>93</v>
      </c>
      <c r="L104" s="49">
        <f>+[1]ШС23!$HK$25</f>
        <v>28510000</v>
      </c>
      <c r="M104" s="49">
        <f>+[1]ШС24!$HK$25</f>
        <v>28310000</v>
      </c>
      <c r="N104" s="49">
        <f>+[1]ШС25!$HK$25</f>
        <v>28310000</v>
      </c>
    </row>
    <row r="105" spans="1:14" ht="47.25" customHeight="1">
      <c r="A105" s="179" t="s">
        <v>94</v>
      </c>
      <c r="B105" s="180"/>
      <c r="C105" s="30">
        <v>2430</v>
      </c>
      <c r="D105" s="30">
        <v>863</v>
      </c>
      <c r="E105" s="30"/>
      <c r="F105" s="44"/>
      <c r="G105" s="44"/>
      <c r="H105" s="44"/>
      <c r="I105" s="45" t="s">
        <v>29</v>
      </c>
      <c r="K105" s="48" t="s">
        <v>95</v>
      </c>
      <c r="L105" s="49">
        <f>+[1]ШС23!$HT$25</f>
        <v>0</v>
      </c>
      <c r="M105" s="49">
        <f>+[1]ШС24!$HT$25</f>
        <v>0</v>
      </c>
      <c r="N105" s="49">
        <f>+[1]ШС25!$HT$25</f>
        <v>0</v>
      </c>
    </row>
    <row r="106" spans="1:14" ht="15.75">
      <c r="A106" s="179" t="s">
        <v>96</v>
      </c>
      <c r="B106" s="180"/>
      <c r="C106" s="30">
        <v>2500</v>
      </c>
      <c r="D106" s="30" t="s">
        <v>29</v>
      </c>
      <c r="E106" s="30"/>
      <c r="F106" s="44">
        <f>+F107</f>
        <v>202217</v>
      </c>
      <c r="G106" s="44">
        <f>+G107</f>
        <v>0</v>
      </c>
      <c r="H106" s="44">
        <f>+H107</f>
        <v>0</v>
      </c>
      <c r="I106" s="45" t="s">
        <v>29</v>
      </c>
      <c r="K106" s="48" t="s">
        <v>97</v>
      </c>
      <c r="L106" s="49">
        <f>+[1]ШС23!$HO$25</f>
        <v>4571700</v>
      </c>
      <c r="M106" s="49">
        <f>+[1]ШС24!$HO$25</f>
        <v>7207000</v>
      </c>
      <c r="N106" s="49">
        <f>+[1]ШС25!$HO$25</f>
        <v>7207000</v>
      </c>
    </row>
    <row r="107" spans="1:14" ht="47.25" customHeight="1">
      <c r="A107" s="179" t="s">
        <v>98</v>
      </c>
      <c r="B107" s="180"/>
      <c r="C107" s="30">
        <v>2520</v>
      </c>
      <c r="D107" s="30">
        <v>831</v>
      </c>
      <c r="E107" s="30"/>
      <c r="F107" s="44">
        <f>+L113</f>
        <v>202217</v>
      </c>
      <c r="G107" s="44">
        <f t="shared" ref="G107:H107" si="3">+M113</f>
        <v>0</v>
      </c>
      <c r="H107" s="44">
        <f t="shared" si="3"/>
        <v>0</v>
      </c>
      <c r="I107" s="45" t="s">
        <v>29</v>
      </c>
      <c r="K107" s="48" t="s">
        <v>99</v>
      </c>
      <c r="L107" s="49">
        <f>+[1]ШС23!$HS$25-L102</f>
        <v>1015100</v>
      </c>
      <c r="M107" s="49">
        <f>+[1]ШС24!$HS$25-M102</f>
        <v>1015100</v>
      </c>
      <c r="N107" s="49">
        <f>+[1]ШС25!$HS$25-N102</f>
        <v>1015100</v>
      </c>
    </row>
    <row r="108" spans="1:14" ht="15.75">
      <c r="A108" s="179" t="s">
        <v>100</v>
      </c>
      <c r="B108" s="180"/>
      <c r="C108" s="30">
        <v>2600</v>
      </c>
      <c r="D108" s="30" t="s">
        <v>29</v>
      </c>
      <c r="E108" s="30"/>
      <c r="F108" s="44">
        <f>+F110+F111+F112+F113+F115</f>
        <v>9872166</v>
      </c>
      <c r="G108" s="44">
        <f>+G110+G111+G112+G113+G115</f>
        <v>10303394</v>
      </c>
      <c r="H108" s="44">
        <f>+H110+H111+H112+H113+H115</f>
        <v>10753193</v>
      </c>
      <c r="I108" s="45"/>
      <c r="K108" s="48"/>
      <c r="L108" s="49"/>
      <c r="M108" s="49"/>
      <c r="N108" s="49"/>
    </row>
    <row r="109" spans="1:14" ht="15.75">
      <c r="A109" s="179" t="s">
        <v>33</v>
      </c>
      <c r="B109" s="180"/>
      <c r="C109" s="30"/>
      <c r="D109" s="30"/>
      <c r="E109" s="30"/>
      <c r="F109" s="44"/>
      <c r="G109" s="44"/>
      <c r="H109" s="44"/>
      <c r="I109" s="45"/>
      <c r="K109" s="48" t="s">
        <v>101</v>
      </c>
      <c r="L109" s="49">
        <f>++[1]ШС23!$L$25</f>
        <v>6773400</v>
      </c>
      <c r="M109" s="49">
        <f>++[1]ШС24!$L$25</f>
        <v>7112100</v>
      </c>
      <c r="N109" s="49">
        <f>++[1]ШС25!$L$25</f>
        <v>7467700</v>
      </c>
    </row>
    <row r="110" spans="1:14" ht="15.75">
      <c r="A110" s="179" t="s">
        <v>102</v>
      </c>
      <c r="B110" s="180"/>
      <c r="C110" s="30">
        <v>2610</v>
      </c>
      <c r="D110" s="30">
        <v>241</v>
      </c>
      <c r="E110" s="30"/>
      <c r="F110" s="44"/>
      <c r="G110" s="44"/>
      <c r="H110" s="44"/>
      <c r="I110" s="45"/>
      <c r="K110" s="48"/>
      <c r="L110" s="49"/>
      <c r="M110" s="49"/>
      <c r="N110" s="49"/>
    </row>
    <row r="111" spans="1:14" ht="31.5" customHeight="1">
      <c r="A111" s="179" t="s">
        <v>103</v>
      </c>
      <c r="B111" s="180"/>
      <c r="C111" s="30">
        <v>2620</v>
      </c>
      <c r="D111" s="30">
        <v>242</v>
      </c>
      <c r="E111" s="30"/>
      <c r="F111" s="44"/>
      <c r="G111" s="44"/>
      <c r="H111" s="44"/>
      <c r="I111" s="45"/>
      <c r="K111" s="48" t="s">
        <v>104</v>
      </c>
      <c r="L111" s="49"/>
      <c r="M111" s="49"/>
      <c r="N111" s="49"/>
    </row>
    <row r="112" spans="1:14" ht="31.5" customHeight="1">
      <c r="A112" s="179" t="s">
        <v>105</v>
      </c>
      <c r="B112" s="180"/>
      <c r="C112" s="30">
        <v>2630</v>
      </c>
      <c r="D112" s="30">
        <v>243</v>
      </c>
      <c r="E112" s="30"/>
      <c r="F112" s="44">
        <f>+L90</f>
        <v>0</v>
      </c>
      <c r="G112" s="44">
        <f t="shared" ref="G112:H112" si="4">+M90</f>
        <v>0</v>
      </c>
      <c r="H112" s="44">
        <f t="shared" si="4"/>
        <v>0</v>
      </c>
      <c r="I112" s="45"/>
      <c r="K112" s="48"/>
      <c r="L112" s="49"/>
      <c r="M112" s="49"/>
      <c r="N112" s="49"/>
    </row>
    <row r="113" spans="1:14" ht="15.75">
      <c r="A113" s="179" t="s">
        <v>106</v>
      </c>
      <c r="B113" s="180"/>
      <c r="C113" s="30">
        <v>2640</v>
      </c>
      <c r="D113" s="30">
        <v>244</v>
      </c>
      <c r="E113" s="30"/>
      <c r="F113" s="44">
        <f>+L99+L91+L107+L109+L92-L90</f>
        <v>9872166</v>
      </c>
      <c r="G113" s="44">
        <f t="shared" ref="G113:H113" si="5">+M99+M91+M107+M109+M92-M90</f>
        <v>10303394</v>
      </c>
      <c r="H113" s="44">
        <f t="shared" si="5"/>
        <v>10753193</v>
      </c>
      <c r="I113" s="45"/>
      <c r="K113" s="48" t="s">
        <v>107</v>
      </c>
      <c r="L113" s="49">
        <f>+[1]ШС23!$IR$25</f>
        <v>202217</v>
      </c>
      <c r="M113" s="49">
        <f>+[1]ШС24!$IR$25</f>
        <v>0</v>
      </c>
      <c r="N113" s="49">
        <f>+[1]ШС25!$IR$25</f>
        <v>0</v>
      </c>
    </row>
    <row r="114" spans="1:14" ht="15.75">
      <c r="A114" s="179" t="s">
        <v>47</v>
      </c>
      <c r="B114" s="180"/>
      <c r="C114" s="30"/>
      <c r="D114" s="30"/>
      <c r="E114" s="30"/>
      <c r="F114" s="44"/>
      <c r="G114" s="44"/>
      <c r="H114" s="44"/>
      <c r="I114" s="45"/>
      <c r="K114" s="48"/>
      <c r="L114" s="49"/>
      <c r="M114" s="49"/>
      <c r="N114" s="49"/>
    </row>
    <row r="115" spans="1:14" ht="31.5" customHeight="1">
      <c r="A115" s="179" t="s">
        <v>108</v>
      </c>
      <c r="B115" s="180"/>
      <c r="C115" s="30">
        <v>2650</v>
      </c>
      <c r="D115" s="30">
        <v>400</v>
      </c>
      <c r="E115" s="30"/>
      <c r="F115" s="44">
        <f>SUM(F117:F118)</f>
        <v>0</v>
      </c>
      <c r="G115" s="44">
        <f>SUM(G117:G118)</f>
        <v>0</v>
      </c>
      <c r="H115" s="44">
        <f>SUM(H117:H118)</f>
        <v>0</v>
      </c>
      <c r="I115" s="45"/>
      <c r="K115" s="48"/>
      <c r="L115" s="49"/>
      <c r="M115" s="49"/>
      <c r="N115" s="49"/>
    </row>
    <row r="116" spans="1:14" ht="15.75">
      <c r="A116" s="179" t="s">
        <v>33</v>
      </c>
      <c r="B116" s="180"/>
      <c r="C116" s="30"/>
      <c r="D116" s="30"/>
      <c r="E116" s="30"/>
      <c r="F116" s="44"/>
      <c r="G116" s="44"/>
      <c r="H116" s="44"/>
      <c r="I116" s="45"/>
      <c r="K116" s="48"/>
      <c r="L116" s="49"/>
      <c r="M116" s="49"/>
      <c r="N116" s="49"/>
    </row>
    <row r="117" spans="1:14" ht="31.5" customHeight="1">
      <c r="A117" s="179" t="s">
        <v>109</v>
      </c>
      <c r="B117" s="180"/>
      <c r="C117" s="30">
        <v>2651</v>
      </c>
      <c r="D117" s="30">
        <v>406</v>
      </c>
      <c r="E117" s="30"/>
      <c r="F117" s="44"/>
      <c r="G117" s="44"/>
      <c r="H117" s="44"/>
      <c r="I117" s="45"/>
      <c r="K117" s="48" t="s">
        <v>110</v>
      </c>
      <c r="L117" s="49">
        <f>+[1]ШС23!$S$25+[1]ШС23!$Z$25+[1]ШС23!$AM$25+[1]ШС23!$AQ$25+[1]ШС23!$AT$25+[1]ШС23!$AV$25+[1]ШС23!$CD$25+[1]ШС23!$CE$25+[1]ШС23!$DJ$25+[1]ШС23!$DP$25+[1]ШС23!$DU$25+[1]ШС23!$DY$25+[1]ШС23!$EB$25+[1]ШС23!$EE$25+[1]ШС23!$EO$25+[1]ШС23!$ET$25+[1]ШС23!$EV$25+[1]ШС23!$EW$25+[1]ШС23!$FA$25</f>
        <v>0</v>
      </c>
      <c r="M117" s="49">
        <f>+[1]ШС24!$S$25+[1]ШС24!$Z$25+[1]ШС24!$AM$25+[1]ШС24!$AQ$25+[1]ШС24!$AT$25+[1]ШС24!$AV$25+[1]ШС24!$CD$25+[1]ШС24!$CE$25+[1]ШС24!$DJ$25+[1]ШС24!$DP$25+[1]ШС24!$DU$25+[1]ШС24!$DY$25+[1]ШС24!$EB$25+[1]ШС24!$EE$25+[1]ШС24!$EO$25+[1]ШС24!$ET$25+[1]ШС24!$EV$25+[1]ШС24!$EW$25+[1]ШС24!$FA$25</f>
        <v>0</v>
      </c>
      <c r="N117" s="49">
        <f>+[1]ШС25!$S$25+[1]ШС25!$Z$25+[1]ШС25!$AM$25+[1]ШС25!$AQ$25+[1]ШС25!$AT$25+[1]ШС25!$AV$25+[1]ШС25!$CD$25+[1]ШС25!$CE$25+[1]ШС25!$DJ$25+[1]ШС25!$DP$25+[1]ШС25!$DU$25+[1]ШС25!$DY$25+[1]ШС25!$EB$25+[1]ШС25!$EE$25+[1]ШС25!$EO$25+[1]ШС25!$ET$25+[1]ШС25!$EV$25+[1]ШС25!$EW$25+[1]ШС25!$FA$25</f>
        <v>0</v>
      </c>
    </row>
    <row r="118" spans="1:14" ht="31.5" customHeight="1" thickBot="1">
      <c r="A118" s="187" t="s">
        <v>111</v>
      </c>
      <c r="B118" s="188"/>
      <c r="C118" s="34">
        <v>2652</v>
      </c>
      <c r="D118" s="34">
        <v>407</v>
      </c>
      <c r="E118" s="34"/>
      <c r="F118" s="46"/>
      <c r="G118" s="46"/>
      <c r="H118" s="46"/>
      <c r="I118" s="47"/>
      <c r="K118" s="48"/>
      <c r="L118" s="49"/>
      <c r="M118" s="49"/>
      <c r="N118" s="49"/>
    </row>
    <row r="119" spans="1:14" ht="16.5" thickBot="1">
      <c r="A119" s="183" t="s">
        <v>112</v>
      </c>
      <c r="B119" s="184"/>
      <c r="C119" s="38">
        <v>3000</v>
      </c>
      <c r="D119" s="38">
        <v>100</v>
      </c>
      <c r="E119" s="38"/>
      <c r="F119" s="39">
        <f>SUM(F121:F123)</f>
        <v>0</v>
      </c>
      <c r="G119" s="39">
        <f>SUM(G121:G123)</f>
        <v>0</v>
      </c>
      <c r="H119" s="39">
        <f>SUM(H121:H123)</f>
        <v>0</v>
      </c>
      <c r="I119" s="40" t="s">
        <v>29</v>
      </c>
      <c r="K119" s="48" t="s">
        <v>113</v>
      </c>
      <c r="L119" s="49" t="s">
        <v>114</v>
      </c>
      <c r="M119" s="49" t="s">
        <v>114</v>
      </c>
      <c r="N119" s="49" t="s">
        <v>114</v>
      </c>
    </row>
    <row r="120" spans="1:14" ht="15.75">
      <c r="A120" s="185" t="s">
        <v>35</v>
      </c>
      <c r="B120" s="186"/>
      <c r="C120" s="41"/>
      <c r="D120" s="41"/>
      <c r="E120" s="41"/>
      <c r="F120" s="42"/>
      <c r="G120" s="42"/>
      <c r="H120" s="42"/>
      <c r="I120" s="43"/>
      <c r="K120" s="48">
        <v>211</v>
      </c>
      <c r="L120" s="51">
        <f>+[1]ШС23!$HF$25</f>
        <v>0</v>
      </c>
      <c r="M120" s="51">
        <f>+[1]ШС24!$HF$25</f>
        <v>0</v>
      </c>
      <c r="N120" s="51">
        <f>+[1]ШС25!$HF$25</f>
        <v>0</v>
      </c>
    </row>
    <row r="121" spans="1:14" ht="15.75">
      <c r="A121" s="179" t="s">
        <v>115</v>
      </c>
      <c r="B121" s="180"/>
      <c r="C121" s="30">
        <v>3010</v>
      </c>
      <c r="D121" s="30"/>
      <c r="E121" s="30"/>
      <c r="F121" s="44"/>
      <c r="G121" s="44"/>
      <c r="H121" s="44"/>
      <c r="I121" s="45" t="s">
        <v>29</v>
      </c>
      <c r="K121" s="48">
        <v>213</v>
      </c>
      <c r="L121" s="51">
        <f>+[1]ШС23!$HG$25</f>
        <v>0</v>
      </c>
      <c r="M121" s="51">
        <f>+[1]ШС24!$HG$25</f>
        <v>0</v>
      </c>
      <c r="N121" s="51">
        <f>+[1]ШС25!$HG$25</f>
        <v>0</v>
      </c>
    </row>
    <row r="122" spans="1:14" ht="15.75">
      <c r="A122" s="179" t="s">
        <v>116</v>
      </c>
      <c r="B122" s="180"/>
      <c r="C122" s="30">
        <v>3020</v>
      </c>
      <c r="D122" s="30"/>
      <c r="E122" s="30"/>
      <c r="F122" s="44"/>
      <c r="G122" s="44"/>
      <c r="H122" s="44"/>
      <c r="I122" s="45" t="s">
        <v>29</v>
      </c>
      <c r="K122" s="48" t="s">
        <v>117</v>
      </c>
      <c r="L122" s="36">
        <f>+[1]ШС23!$HH$25</f>
        <v>0</v>
      </c>
      <c r="M122" s="36">
        <f>+[1]ШС24!$HH$25</f>
        <v>0</v>
      </c>
      <c r="N122" s="36">
        <f>+[1]ШС25!$HH$25</f>
        <v>0</v>
      </c>
    </row>
    <row r="123" spans="1:14" ht="16.5" thickBot="1">
      <c r="A123" s="187" t="s">
        <v>118</v>
      </c>
      <c r="B123" s="188"/>
      <c r="C123" s="34">
        <v>3030</v>
      </c>
      <c r="D123" s="34"/>
      <c r="E123" s="34"/>
      <c r="F123" s="46"/>
      <c r="G123" s="46"/>
      <c r="H123" s="46"/>
      <c r="I123" s="47" t="s">
        <v>29</v>
      </c>
      <c r="K123" s="32"/>
      <c r="L123" s="36"/>
      <c r="M123" s="36"/>
      <c r="N123" s="36"/>
    </row>
    <row r="124" spans="1:14" ht="16.5" thickBot="1">
      <c r="A124" s="183" t="s">
        <v>119</v>
      </c>
      <c r="B124" s="184"/>
      <c r="C124" s="38">
        <v>4000</v>
      </c>
      <c r="D124" s="38" t="s">
        <v>29</v>
      </c>
      <c r="E124" s="38"/>
      <c r="F124" s="39">
        <f>+F126</f>
        <v>0</v>
      </c>
      <c r="G124" s="39">
        <f>+G126</f>
        <v>0</v>
      </c>
      <c r="H124" s="39">
        <f>+H126</f>
        <v>0</v>
      </c>
      <c r="I124" s="40" t="s">
        <v>29</v>
      </c>
      <c r="K124" s="48"/>
      <c r="L124" s="49" t="s">
        <v>120</v>
      </c>
      <c r="M124" s="49" t="s">
        <v>120</v>
      </c>
      <c r="N124" s="49" t="s">
        <v>120</v>
      </c>
    </row>
    <row r="125" spans="1:14" ht="15.75">
      <c r="A125" s="185" t="s">
        <v>47</v>
      </c>
      <c r="B125" s="186"/>
      <c r="C125" s="41"/>
      <c r="D125" s="41"/>
      <c r="E125" s="41"/>
      <c r="F125" s="42"/>
      <c r="G125" s="42"/>
      <c r="H125" s="42"/>
      <c r="I125" s="43"/>
      <c r="K125" s="48">
        <v>211</v>
      </c>
      <c r="L125" s="51">
        <f>+[1]ШС23!$JB$25</f>
        <v>0</v>
      </c>
      <c r="M125" s="51">
        <f>+[1]ШС24!$JB$25</f>
        <v>0</v>
      </c>
      <c r="N125" s="51">
        <f>+[1]ШС25!$JB$25</f>
        <v>0</v>
      </c>
    </row>
    <row r="126" spans="1:14" ht="16.5" thickBot="1">
      <c r="A126" s="189" t="s">
        <v>121</v>
      </c>
      <c r="B126" s="190"/>
      <c r="C126" s="52">
        <v>4010</v>
      </c>
      <c r="D126" s="52">
        <v>610</v>
      </c>
      <c r="E126" s="52"/>
      <c r="F126" s="53"/>
      <c r="G126" s="53"/>
      <c r="H126" s="53"/>
      <c r="I126" s="54" t="s">
        <v>29</v>
      </c>
      <c r="K126" s="48">
        <v>213</v>
      </c>
      <c r="L126" s="51">
        <f>+[1]ШС23!$JC$25</f>
        <v>0</v>
      </c>
      <c r="M126" s="51">
        <f>+[1]ШС24!$JC$25</f>
        <v>0</v>
      </c>
      <c r="N126" s="51">
        <f>+[1]ШС25!$JC$25</f>
        <v>0</v>
      </c>
    </row>
    <row r="127" spans="1:14">
      <c r="K127" s="48" t="s">
        <v>117</v>
      </c>
      <c r="L127" s="36">
        <f>+[1]ШС23!$JD$25</f>
        <v>0</v>
      </c>
      <c r="M127" s="36">
        <f>+[1]ШС24!$JD$25</f>
        <v>0</v>
      </c>
      <c r="N127" s="36">
        <f>+[1]ШС25!$JD$25</f>
        <v>0</v>
      </c>
    </row>
    <row r="128" spans="1:14">
      <c r="K128" s="48"/>
      <c r="L128" s="49"/>
      <c r="M128" s="49"/>
      <c r="N128" s="49"/>
    </row>
    <row r="129" spans="1:14" ht="20.25">
      <c r="A129" s="171" t="s">
        <v>122</v>
      </c>
      <c r="B129" s="171"/>
      <c r="C129" s="171"/>
      <c r="D129" s="171"/>
      <c r="E129" s="171"/>
      <c r="F129" s="171"/>
      <c r="G129" s="171"/>
      <c r="H129" s="171"/>
      <c r="I129" s="171"/>
      <c r="K129" s="48" t="s">
        <v>123</v>
      </c>
      <c r="L129" s="49">
        <f>+[1]ШС23!$K$25</f>
        <v>0</v>
      </c>
      <c r="M129" s="49">
        <f>+[1]ШС24!$K$25</f>
        <v>0</v>
      </c>
      <c r="N129" s="49">
        <f>+[1]ШС25!$K$25</f>
        <v>0</v>
      </c>
    </row>
    <row r="130" spans="1:14" ht="15.75">
      <c r="A130" s="19"/>
      <c r="B130" s="19"/>
      <c r="K130" s="32"/>
      <c r="L130" s="36"/>
      <c r="M130" s="36"/>
      <c r="N130" s="36"/>
    </row>
    <row r="131" spans="1:14" ht="15.75">
      <c r="A131" s="19"/>
      <c r="B131" s="19"/>
    </row>
    <row r="132" spans="1:14" ht="16.5" customHeight="1">
      <c r="A132" s="177" t="s">
        <v>124</v>
      </c>
      <c r="B132" s="177" t="s">
        <v>18</v>
      </c>
      <c r="C132" s="177"/>
      <c r="D132" s="177" t="s">
        <v>125</v>
      </c>
      <c r="E132" s="177" t="s">
        <v>126</v>
      </c>
      <c r="F132" s="177" t="s">
        <v>22</v>
      </c>
      <c r="G132" s="177"/>
      <c r="H132" s="177"/>
      <c r="I132" s="177"/>
    </row>
    <row r="133" spans="1:14" ht="31.5">
      <c r="A133" s="177"/>
      <c r="B133" s="177"/>
      <c r="C133" s="177"/>
      <c r="D133" s="177"/>
      <c r="E133" s="177"/>
      <c r="F133" s="30" t="str">
        <f>+F39</f>
        <v xml:space="preserve">на 2023 г. текущий финансовый год </v>
      </c>
      <c r="G133" s="30" t="str">
        <f>+G39</f>
        <v>на 2024 г. (первый год планового периода )</v>
      </c>
      <c r="H133" s="30" t="str">
        <f>+H39</f>
        <v>на 2025 г. (второй год планового периода )</v>
      </c>
      <c r="I133" s="30" t="str">
        <f>+I39</f>
        <v xml:space="preserve">за пределами планового периода </v>
      </c>
      <c r="K133" s="48" t="s">
        <v>73</v>
      </c>
      <c r="L133" s="8">
        <f>+[1]ШС23!$CO$25</f>
        <v>0</v>
      </c>
      <c r="M133" s="8">
        <f>+[1]ШС24!$CO$25</f>
        <v>0</v>
      </c>
      <c r="N133" s="8">
        <f>+[1]ШС25!$CO$25</f>
        <v>0</v>
      </c>
    </row>
    <row r="134" spans="1:14" ht="15.75">
      <c r="A134" s="30">
        <v>1</v>
      </c>
      <c r="B134" s="192">
        <v>2</v>
      </c>
      <c r="C134" s="193"/>
      <c r="D134" s="30">
        <v>3</v>
      </c>
      <c r="E134" s="30">
        <v>4</v>
      </c>
      <c r="F134" s="30">
        <v>5</v>
      </c>
      <c r="G134" s="30">
        <v>6</v>
      </c>
      <c r="H134" s="30">
        <v>7</v>
      </c>
      <c r="I134" s="30">
        <v>8</v>
      </c>
      <c r="L134" s="8">
        <f>+[1]ШС23!$CQ$25</f>
        <v>0</v>
      </c>
      <c r="M134" s="8">
        <f>+[1]ШС24!$CQ$25</f>
        <v>0</v>
      </c>
      <c r="N134" s="8">
        <f>+[1]ШС25!$CQ$25</f>
        <v>0</v>
      </c>
    </row>
    <row r="135" spans="1:14" ht="15.75">
      <c r="A135" s="30">
        <v>1</v>
      </c>
      <c r="B135" s="191" t="s">
        <v>127</v>
      </c>
      <c r="C135" s="180"/>
      <c r="D135" s="30">
        <v>26000</v>
      </c>
      <c r="E135" s="30" t="s">
        <v>29</v>
      </c>
      <c r="F135" s="44">
        <f>+F137+F138+F139+F140</f>
        <v>9872166</v>
      </c>
      <c r="G135" s="44">
        <f>+G137+G138+G139+G140</f>
        <v>10303394</v>
      </c>
      <c r="H135" s="44">
        <f>+H137+H138+H139+H140</f>
        <v>10753193</v>
      </c>
      <c r="I135" s="44"/>
      <c r="L135" s="8">
        <f>+[1]ШС23!$CR$25</f>
        <v>0</v>
      </c>
      <c r="M135" s="8">
        <f>+[1]ШС24!$CR$25</f>
        <v>0</v>
      </c>
      <c r="N135" s="8">
        <f>+[1]ШС25!$CR$25</f>
        <v>0</v>
      </c>
    </row>
    <row r="136" spans="1:14" ht="15.75">
      <c r="A136" s="30"/>
      <c r="B136" s="191" t="s">
        <v>33</v>
      </c>
      <c r="C136" s="180"/>
      <c r="D136" s="30"/>
      <c r="E136" s="30"/>
      <c r="F136" s="44"/>
      <c r="G136" s="44"/>
      <c r="H136" s="44"/>
      <c r="I136" s="44"/>
      <c r="L136" s="8">
        <f>+[1]ШС23!$CS$25</f>
        <v>0</v>
      </c>
      <c r="M136" s="8">
        <f>+[1]ШС24!$CS$25</f>
        <v>0</v>
      </c>
      <c r="N136" s="8">
        <f>+[1]ШС25!$CS$25</f>
        <v>0</v>
      </c>
    </row>
    <row r="137" spans="1:14" ht="162.75" customHeight="1">
      <c r="A137" s="30" t="s">
        <v>128</v>
      </c>
      <c r="B137" s="191" t="s">
        <v>129</v>
      </c>
      <c r="C137" s="180"/>
      <c r="D137" s="30">
        <v>26100</v>
      </c>
      <c r="E137" s="30" t="s">
        <v>29</v>
      </c>
      <c r="F137" s="44"/>
      <c r="G137" s="44"/>
      <c r="H137" s="44"/>
      <c r="I137" s="44"/>
      <c r="L137" s="8">
        <f>+[1]ШС23!$CT$25</f>
        <v>0</v>
      </c>
      <c r="M137" s="8">
        <f>+[1]ШС24!$CT$25</f>
        <v>0</v>
      </c>
      <c r="N137" s="8">
        <f>+[1]ШС25!$CT$25</f>
        <v>0</v>
      </c>
    </row>
    <row r="138" spans="1:14" ht="47.25" customHeight="1">
      <c r="A138" s="30" t="s">
        <v>130</v>
      </c>
      <c r="B138" s="191" t="s">
        <v>131</v>
      </c>
      <c r="C138" s="180"/>
      <c r="D138" s="30">
        <v>26200</v>
      </c>
      <c r="E138" s="30" t="s">
        <v>29</v>
      </c>
      <c r="F138" s="44"/>
      <c r="G138" s="44"/>
      <c r="H138" s="44"/>
      <c r="I138" s="44"/>
      <c r="L138" s="8">
        <f>+[1]ШС23!$CU$25</f>
        <v>0</v>
      </c>
      <c r="M138" s="8">
        <f>+[1]ШС24!$CU$25</f>
        <v>0</v>
      </c>
      <c r="N138" s="8">
        <f>+[1]ШС25!$CU$25</f>
        <v>0</v>
      </c>
    </row>
    <row r="139" spans="1:14" ht="46.5" customHeight="1">
      <c r="A139" s="30" t="s">
        <v>132</v>
      </c>
      <c r="B139" s="191" t="s">
        <v>133</v>
      </c>
      <c r="C139" s="180"/>
      <c r="D139" s="30">
        <v>26300</v>
      </c>
      <c r="E139" s="30" t="s">
        <v>29</v>
      </c>
      <c r="F139" s="44">
        <f>+L92</f>
        <v>0</v>
      </c>
      <c r="G139" s="44">
        <f>+M92</f>
        <v>0</v>
      </c>
      <c r="H139" s="44">
        <f>+N92</f>
        <v>0</v>
      </c>
      <c r="I139" s="44"/>
      <c r="L139" s="8">
        <f>+[1]ШС23!$CV$25</f>
        <v>0</v>
      </c>
      <c r="M139" s="8">
        <f>+[1]ШС24!$CV$25</f>
        <v>0</v>
      </c>
      <c r="N139" s="8">
        <f>+[1]ШС25!$CV$25</f>
        <v>0</v>
      </c>
    </row>
    <row r="140" spans="1:14" ht="47.25" customHeight="1">
      <c r="A140" s="30" t="s">
        <v>134</v>
      </c>
      <c r="B140" s="191" t="s">
        <v>135</v>
      </c>
      <c r="C140" s="180"/>
      <c r="D140" s="30">
        <v>26400</v>
      </c>
      <c r="E140" s="30" t="s">
        <v>29</v>
      </c>
      <c r="F140" s="44">
        <f>+F142+F146+F150+F151+F155</f>
        <v>9872166</v>
      </c>
      <c r="G140" s="44">
        <f>+G142+G146+G150+G151+G155</f>
        <v>10303394</v>
      </c>
      <c r="H140" s="44">
        <f>+H142+H146+H150+H151+H155</f>
        <v>10753193</v>
      </c>
      <c r="I140" s="44"/>
    </row>
    <row r="141" spans="1:14" ht="15.75">
      <c r="A141" s="30"/>
      <c r="B141" s="191" t="s">
        <v>35</v>
      </c>
      <c r="C141" s="180"/>
      <c r="D141" s="30"/>
      <c r="E141" s="30"/>
      <c r="F141" s="44"/>
      <c r="G141" s="44"/>
      <c r="H141" s="44"/>
      <c r="I141" s="44"/>
    </row>
    <row r="142" spans="1:14" ht="36.75" customHeight="1">
      <c r="A142" s="55" t="s">
        <v>136</v>
      </c>
      <c r="B142" s="191" t="s">
        <v>137</v>
      </c>
      <c r="C142" s="180"/>
      <c r="D142" s="30">
        <v>26410</v>
      </c>
      <c r="E142" s="30" t="s">
        <v>29</v>
      </c>
      <c r="F142" s="44">
        <f>SUM(F144:F145)</f>
        <v>3094466</v>
      </c>
      <c r="G142" s="44">
        <f>SUM(G144:G145)</f>
        <v>3186834</v>
      </c>
      <c r="H142" s="44">
        <f>SUM(H144:H145)</f>
        <v>3280893</v>
      </c>
      <c r="I142" s="44"/>
    </row>
    <row r="143" spans="1:14" ht="15.75">
      <c r="A143" s="30"/>
      <c r="B143" s="191" t="s">
        <v>33</v>
      </c>
      <c r="C143" s="180"/>
      <c r="D143" s="30"/>
      <c r="E143" s="30"/>
      <c r="F143" s="44"/>
      <c r="G143" s="44"/>
      <c r="H143" s="44"/>
      <c r="I143" s="44"/>
    </row>
    <row r="144" spans="1:14" ht="15.75">
      <c r="A144" s="30" t="s">
        <v>138</v>
      </c>
      <c r="B144" s="191" t="s">
        <v>139</v>
      </c>
      <c r="C144" s="180"/>
      <c r="D144" s="30">
        <v>26411</v>
      </c>
      <c r="E144" s="30" t="s">
        <v>29</v>
      </c>
      <c r="F144" s="44">
        <f>+L107+L99</f>
        <v>3094466</v>
      </c>
      <c r="G144" s="44">
        <f>+M107+M99</f>
        <v>3186834</v>
      </c>
      <c r="H144" s="44">
        <f>+N107+N99</f>
        <v>3280893</v>
      </c>
      <c r="I144" s="44"/>
    </row>
    <row r="145" spans="1:9" ht="15.75">
      <c r="A145" s="30" t="s">
        <v>140</v>
      </c>
      <c r="B145" s="191" t="s">
        <v>141</v>
      </c>
      <c r="C145" s="180"/>
      <c r="D145" s="30">
        <v>26412</v>
      </c>
      <c r="E145" s="30" t="s">
        <v>29</v>
      </c>
      <c r="F145" s="44"/>
      <c r="G145" s="44"/>
      <c r="H145" s="44"/>
      <c r="I145" s="44"/>
    </row>
    <row r="146" spans="1:9" ht="31.5" customHeight="1">
      <c r="A146" s="30" t="s">
        <v>142</v>
      </c>
      <c r="B146" s="191" t="s">
        <v>143</v>
      </c>
      <c r="C146" s="180"/>
      <c r="D146" s="30">
        <v>26420</v>
      </c>
      <c r="E146" s="30" t="s">
        <v>29</v>
      </c>
      <c r="F146" s="44">
        <f>SUM(F148:F149)</f>
        <v>4300</v>
      </c>
      <c r="G146" s="44">
        <f>SUM(G148:G149)</f>
        <v>4460</v>
      </c>
      <c r="H146" s="44">
        <f>SUM(H148:H149)</f>
        <v>4600</v>
      </c>
      <c r="I146" s="44"/>
    </row>
    <row r="147" spans="1:9" ht="15.75">
      <c r="A147" s="30"/>
      <c r="B147" s="191" t="s">
        <v>33</v>
      </c>
      <c r="C147" s="180"/>
      <c r="D147" s="30"/>
      <c r="E147" s="30"/>
      <c r="F147" s="44"/>
      <c r="G147" s="44"/>
      <c r="H147" s="44"/>
      <c r="I147" s="44"/>
    </row>
    <row r="148" spans="1:9" ht="15.75">
      <c r="A148" s="30" t="s">
        <v>144</v>
      </c>
      <c r="B148" s="191" t="s">
        <v>139</v>
      </c>
      <c r="C148" s="180"/>
      <c r="D148" s="30">
        <v>26421</v>
      </c>
      <c r="E148" s="30" t="s">
        <v>29</v>
      </c>
      <c r="F148" s="44">
        <f>+L91</f>
        <v>4300</v>
      </c>
      <c r="G148" s="44">
        <f>+M91</f>
        <v>4460</v>
      </c>
      <c r="H148" s="44">
        <f>+N91</f>
        <v>4600</v>
      </c>
      <c r="I148" s="44"/>
    </row>
    <row r="149" spans="1:9" ht="15.75">
      <c r="A149" s="30" t="s">
        <v>145</v>
      </c>
      <c r="B149" s="191" t="s">
        <v>141</v>
      </c>
      <c r="C149" s="180"/>
      <c r="D149" s="30">
        <v>26422</v>
      </c>
      <c r="E149" s="30" t="s">
        <v>29</v>
      </c>
      <c r="F149" s="44"/>
      <c r="G149" s="44"/>
      <c r="H149" s="44"/>
      <c r="I149" s="44"/>
    </row>
    <row r="150" spans="1:9" ht="31.5" customHeight="1">
      <c r="A150" s="30" t="s">
        <v>146</v>
      </c>
      <c r="B150" s="191" t="s">
        <v>147</v>
      </c>
      <c r="C150" s="180"/>
      <c r="D150" s="30">
        <v>26430</v>
      </c>
      <c r="E150" s="30" t="s">
        <v>29</v>
      </c>
      <c r="F150" s="44"/>
      <c r="G150" s="44"/>
      <c r="H150" s="44"/>
      <c r="I150" s="44"/>
    </row>
    <row r="151" spans="1:9" ht="15.75">
      <c r="A151" s="30" t="s">
        <v>148</v>
      </c>
      <c r="B151" s="191" t="s">
        <v>149</v>
      </c>
      <c r="C151" s="180"/>
      <c r="D151" s="30">
        <v>26440</v>
      </c>
      <c r="E151" s="30" t="s">
        <v>29</v>
      </c>
      <c r="F151" s="44">
        <f>SUM(F153:F154)</f>
        <v>0</v>
      </c>
      <c r="G151" s="44">
        <f>SUM(G153:G154)</f>
        <v>0</v>
      </c>
      <c r="H151" s="44">
        <f>SUM(H153:H154)</f>
        <v>0</v>
      </c>
      <c r="I151" s="44"/>
    </row>
    <row r="152" spans="1:9" ht="15.75">
      <c r="A152" s="30"/>
      <c r="B152" s="191" t="s">
        <v>33</v>
      </c>
      <c r="C152" s="180"/>
      <c r="D152" s="30"/>
      <c r="E152" s="30"/>
      <c r="F152" s="44"/>
      <c r="G152" s="44"/>
      <c r="H152" s="44"/>
      <c r="I152" s="44"/>
    </row>
    <row r="153" spans="1:9" ht="15.75">
      <c r="A153" s="30" t="s">
        <v>150</v>
      </c>
      <c r="B153" s="191" t="s">
        <v>139</v>
      </c>
      <c r="C153" s="180"/>
      <c r="D153" s="30">
        <v>26441</v>
      </c>
      <c r="E153" s="30" t="s">
        <v>29</v>
      </c>
      <c r="F153" s="44"/>
      <c r="G153" s="44"/>
      <c r="H153" s="44"/>
      <c r="I153" s="44"/>
    </row>
    <row r="154" spans="1:9" ht="15.75">
      <c r="A154" s="30" t="s">
        <v>151</v>
      </c>
      <c r="B154" s="191" t="s">
        <v>141</v>
      </c>
      <c r="C154" s="180"/>
      <c r="D154" s="30">
        <v>26442</v>
      </c>
      <c r="E154" s="30" t="s">
        <v>29</v>
      </c>
      <c r="F154" s="44"/>
      <c r="G154" s="44"/>
      <c r="H154" s="44"/>
      <c r="I154" s="44"/>
    </row>
    <row r="155" spans="1:9" ht="15.75">
      <c r="A155" s="30" t="s">
        <v>152</v>
      </c>
      <c r="B155" s="191" t="s">
        <v>153</v>
      </c>
      <c r="C155" s="180"/>
      <c r="D155" s="30">
        <v>26450</v>
      </c>
      <c r="E155" s="30" t="s">
        <v>29</v>
      </c>
      <c r="F155" s="44">
        <f>SUM(F157:F158)</f>
        <v>6773400</v>
      </c>
      <c r="G155" s="44">
        <f>SUM(G157:G158)</f>
        <v>7112100</v>
      </c>
      <c r="H155" s="44">
        <f>SUM(H157:H158)</f>
        <v>7467700</v>
      </c>
      <c r="I155" s="44"/>
    </row>
    <row r="156" spans="1:9" ht="15.75">
      <c r="A156" s="30"/>
      <c r="B156" s="191" t="s">
        <v>33</v>
      </c>
      <c r="C156" s="180"/>
      <c r="D156" s="30"/>
      <c r="E156" s="30"/>
      <c r="F156" s="44"/>
      <c r="G156" s="44"/>
      <c r="H156" s="44"/>
      <c r="I156" s="44"/>
    </row>
    <row r="157" spans="1:9" ht="15.75">
      <c r="A157" s="30" t="s">
        <v>154</v>
      </c>
      <c r="B157" s="191" t="s">
        <v>139</v>
      </c>
      <c r="C157" s="180"/>
      <c r="D157" s="30">
        <v>26451</v>
      </c>
      <c r="E157" s="30" t="s">
        <v>29</v>
      </c>
      <c r="F157" s="44">
        <f>+L109</f>
        <v>6773400</v>
      </c>
      <c r="G157" s="44">
        <f>+M109</f>
        <v>7112100</v>
      </c>
      <c r="H157" s="44">
        <f>+N109</f>
        <v>7467700</v>
      </c>
      <c r="I157" s="44"/>
    </row>
    <row r="158" spans="1:9" ht="15.75">
      <c r="A158" s="30" t="s">
        <v>155</v>
      </c>
      <c r="B158" s="191" t="s">
        <v>141</v>
      </c>
      <c r="C158" s="180"/>
      <c r="D158" s="30">
        <v>26452</v>
      </c>
      <c r="E158" s="30" t="s">
        <v>29</v>
      </c>
      <c r="F158" s="44"/>
      <c r="G158" s="44"/>
      <c r="H158" s="44"/>
      <c r="I158" s="44"/>
    </row>
    <row r="159" spans="1:9" ht="47.25" customHeight="1">
      <c r="A159" s="30" t="s">
        <v>156</v>
      </c>
      <c r="B159" s="191" t="s">
        <v>157</v>
      </c>
      <c r="C159" s="180"/>
      <c r="D159" s="30">
        <v>26500</v>
      </c>
      <c r="E159" s="30" t="s">
        <v>29</v>
      </c>
      <c r="F159" s="44">
        <f>+F161</f>
        <v>9872166</v>
      </c>
      <c r="G159" s="44">
        <f t="shared" ref="G159:H159" si="6">+G161</f>
        <v>10303394</v>
      </c>
      <c r="H159" s="44">
        <f t="shared" si="6"/>
        <v>10753193</v>
      </c>
      <c r="I159" s="44"/>
    </row>
    <row r="160" spans="1:9" ht="15.75">
      <c r="A160" s="30"/>
      <c r="B160" s="191" t="s">
        <v>158</v>
      </c>
      <c r="C160" s="180"/>
      <c r="D160" s="30">
        <v>26510</v>
      </c>
      <c r="E160" s="30"/>
      <c r="F160" s="44"/>
      <c r="G160" s="44"/>
      <c r="H160" s="44"/>
      <c r="I160" s="44"/>
    </row>
    <row r="161" spans="1:9" ht="15.75">
      <c r="A161" s="30"/>
      <c r="B161" s="56" t="s">
        <v>159</v>
      </c>
      <c r="C161" s="57"/>
      <c r="D161" s="30"/>
      <c r="E161" s="30"/>
      <c r="F161" s="44">
        <f>+F155+F142+F146</f>
        <v>9872166</v>
      </c>
      <c r="G161" s="44">
        <f t="shared" ref="G161:H161" si="7">+G155+G142+G146</f>
        <v>10303394</v>
      </c>
      <c r="H161" s="44">
        <f t="shared" si="7"/>
        <v>10753193</v>
      </c>
      <c r="I161" s="44"/>
    </row>
    <row r="162" spans="1:9" ht="47.25" customHeight="1">
      <c r="A162" s="30" t="s">
        <v>160</v>
      </c>
      <c r="B162" s="191" t="s">
        <v>161</v>
      </c>
      <c r="C162" s="180"/>
      <c r="D162" s="30">
        <v>26600</v>
      </c>
      <c r="E162" s="30" t="s">
        <v>29</v>
      </c>
      <c r="F162" s="44">
        <f>+F164</f>
        <v>0</v>
      </c>
      <c r="G162" s="44">
        <f t="shared" ref="G162:H162" si="8">+G164</f>
        <v>0</v>
      </c>
      <c r="H162" s="44">
        <f t="shared" si="8"/>
        <v>0</v>
      </c>
      <c r="I162" s="44"/>
    </row>
    <row r="163" spans="1:9" ht="15.75">
      <c r="A163" s="30"/>
      <c r="B163" s="191" t="s">
        <v>158</v>
      </c>
      <c r="C163" s="180"/>
      <c r="D163" s="30">
        <v>26610</v>
      </c>
      <c r="E163" s="30"/>
      <c r="F163" s="44"/>
      <c r="G163" s="44"/>
      <c r="H163" s="44"/>
      <c r="I163" s="44"/>
    </row>
    <row r="164" spans="1:9" ht="15.75">
      <c r="A164" s="30"/>
      <c r="B164" s="191" t="str">
        <f>+B161</f>
        <v>2023 г.</v>
      </c>
      <c r="C164" s="180"/>
      <c r="D164" s="30"/>
      <c r="E164" s="30"/>
      <c r="F164" s="44">
        <f>+F145</f>
        <v>0</v>
      </c>
      <c r="G164" s="44">
        <f t="shared" ref="G164:H164" si="9">+G145</f>
        <v>0</v>
      </c>
      <c r="H164" s="44">
        <f t="shared" si="9"/>
        <v>0</v>
      </c>
      <c r="I164" s="44"/>
    </row>
    <row r="167" spans="1:9" ht="18.75">
      <c r="A167" s="194" t="s">
        <v>162</v>
      </c>
      <c r="B167" s="194"/>
      <c r="C167" s="194"/>
      <c r="D167" s="194"/>
      <c r="E167" s="194"/>
      <c r="F167" s="58"/>
      <c r="G167" s="59"/>
      <c r="H167" s="58"/>
      <c r="I167" s="59"/>
    </row>
    <row r="168" spans="1:9" ht="15.75">
      <c r="A168" s="19"/>
      <c r="B168" s="60"/>
      <c r="F168" s="58"/>
      <c r="G168" s="61" t="s">
        <v>163</v>
      </c>
      <c r="H168" s="58"/>
      <c r="I168" s="61" t="s">
        <v>164</v>
      </c>
    </row>
    <row r="169" spans="1:9" ht="15.75">
      <c r="A169" s="19"/>
      <c r="B169" s="60"/>
      <c r="F169" s="58"/>
      <c r="G169" s="61"/>
      <c r="H169" s="58"/>
      <c r="I169" s="61"/>
    </row>
    <row r="170" spans="1:9" ht="18.75">
      <c r="A170" s="194" t="s">
        <v>165</v>
      </c>
      <c r="B170" s="194"/>
      <c r="C170" s="194"/>
      <c r="D170" s="194"/>
      <c r="E170" s="194"/>
      <c r="F170" s="58"/>
      <c r="G170" s="59" t="s">
        <v>166</v>
      </c>
      <c r="H170" s="58"/>
      <c r="I170" s="59" t="s">
        <v>167</v>
      </c>
    </row>
    <row r="171" spans="1:9" ht="15.75">
      <c r="A171" s="19"/>
      <c r="B171" s="60"/>
      <c r="F171" s="58"/>
      <c r="G171" s="61" t="s">
        <v>168</v>
      </c>
      <c r="H171" s="58"/>
      <c r="I171" s="61" t="s">
        <v>169</v>
      </c>
    </row>
    <row r="172" spans="1:9" ht="15.75">
      <c r="A172" s="19"/>
      <c r="B172" s="60"/>
      <c r="E172" s="58"/>
      <c r="F172" s="58"/>
      <c r="G172" s="58"/>
      <c r="H172" s="58"/>
      <c r="I172" s="58"/>
    </row>
    <row r="173" spans="1:9" ht="18.75">
      <c r="A173" s="195">
        <f>+H7</f>
        <v>45005</v>
      </c>
      <c r="B173" s="195"/>
      <c r="C173" s="62"/>
      <c r="D173" s="62"/>
      <c r="E173" s="62"/>
      <c r="F173" s="58"/>
      <c r="G173" s="58"/>
      <c r="H173" s="58"/>
      <c r="I173" s="58"/>
    </row>
  </sheetData>
  <mergeCells count="142">
    <mergeCell ref="A167:E167"/>
    <mergeCell ref="A170:E170"/>
    <mergeCell ref="A173:B173"/>
    <mergeCell ref="B158:C158"/>
    <mergeCell ref="B159:C159"/>
    <mergeCell ref="B160:C160"/>
    <mergeCell ref="B162:C162"/>
    <mergeCell ref="B163:C163"/>
    <mergeCell ref="B164:C164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A124:B124"/>
    <mergeCell ref="A125:B125"/>
    <mergeCell ref="A126:B126"/>
    <mergeCell ref="A129:I129"/>
    <mergeCell ref="A132:A133"/>
    <mergeCell ref="B132:C133"/>
    <mergeCell ref="D132:D133"/>
    <mergeCell ref="E132:E133"/>
    <mergeCell ref="F132:I132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0:B30"/>
    <mergeCell ref="A36:I36"/>
    <mergeCell ref="A38:B39"/>
    <mergeCell ref="C38:C39"/>
    <mergeCell ref="D38:D39"/>
    <mergeCell ref="E38:E39"/>
    <mergeCell ref="F38:I38"/>
    <mergeCell ref="A46:B46"/>
    <mergeCell ref="A47:B47"/>
    <mergeCell ref="H1:I1"/>
    <mergeCell ref="A14:I14"/>
    <mergeCell ref="A15:I15"/>
    <mergeCell ref="A16:I16"/>
    <mergeCell ref="A19:I19"/>
    <mergeCell ref="A26:B26"/>
    <mergeCell ref="C26:F26"/>
    <mergeCell ref="A28:B28"/>
    <mergeCell ref="C28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 alignWithMargins="0"/>
  <rowBreaks count="3" manualBreakCount="3">
    <brk id="35" max="8" man="1"/>
    <brk id="78" max="8" man="1"/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FF00"/>
    <pageSetUpPr fitToPage="1"/>
  </sheetPr>
  <dimension ref="A1:N1155"/>
  <sheetViews>
    <sheetView view="pageBreakPreview" topLeftCell="D114" zoomScaleSheetLayoutView="100" workbookViewId="0">
      <selection activeCell="J344" sqref="J344"/>
    </sheetView>
  </sheetViews>
  <sheetFormatPr defaultRowHeight="15"/>
  <cols>
    <col min="1" max="1" width="8.7109375" customWidth="1"/>
    <col min="2" max="2" width="20.85546875" customWidth="1"/>
    <col min="3" max="5" width="15.7109375" customWidth="1"/>
    <col min="6" max="6" width="16.7109375" customWidth="1"/>
    <col min="7" max="9" width="15.7109375" customWidth="1"/>
    <col min="10" max="10" width="18.7109375" customWidth="1"/>
    <col min="11" max="11" width="20.42578125" customWidth="1"/>
    <col min="12" max="12" width="13.28515625" customWidth="1"/>
    <col min="13" max="13" width="9.28515625" bestFit="1" customWidth="1"/>
  </cols>
  <sheetData>
    <row r="1" spans="1:14" ht="15.75">
      <c r="A1" s="196" t="str">
        <f>+[1]АТ2!A1</f>
        <v>Расчёты (обоснования) к плану финансово-хозяйственной деятельности государственного (муниципального) учреждения на 2023 год</v>
      </c>
      <c r="B1" s="196"/>
      <c r="C1" s="196"/>
      <c r="D1" s="196"/>
      <c r="E1" s="196"/>
      <c r="F1" s="196"/>
      <c r="G1" s="196"/>
      <c r="H1" s="196"/>
      <c r="I1" s="196"/>
      <c r="J1" s="196"/>
      <c r="K1" s="63"/>
      <c r="L1" s="64"/>
      <c r="M1" s="64">
        <v>1</v>
      </c>
      <c r="N1" s="64"/>
    </row>
    <row r="2" spans="1:14">
      <c r="A2" s="65"/>
      <c r="B2" s="65"/>
      <c r="C2" s="65"/>
      <c r="D2" s="65"/>
      <c r="E2" s="65"/>
      <c r="F2" s="65"/>
      <c r="G2" s="65"/>
      <c r="H2" s="65"/>
      <c r="I2" s="65"/>
      <c r="J2" s="65"/>
      <c r="K2" s="63"/>
      <c r="L2" s="64"/>
      <c r="M2" s="66">
        <f t="shared" ref="M2:M19" si="0">+M3</f>
        <v>1</v>
      </c>
      <c r="N2" s="64"/>
    </row>
    <row r="3" spans="1:14" ht="15.75">
      <c r="A3" s="196" t="s">
        <v>170</v>
      </c>
      <c r="B3" s="196"/>
      <c r="C3" s="196"/>
      <c r="D3" s="196"/>
      <c r="E3" s="196"/>
      <c r="F3" s="196"/>
      <c r="G3" s="196"/>
      <c r="H3" s="196"/>
      <c r="I3" s="196"/>
      <c r="J3" s="196"/>
      <c r="K3" s="63"/>
      <c r="L3" s="64"/>
      <c r="M3" s="66">
        <f t="shared" si="0"/>
        <v>1</v>
      </c>
      <c r="N3" s="64"/>
    </row>
    <row r="4" spans="1:14">
      <c r="A4" s="67"/>
      <c r="B4" s="67"/>
      <c r="C4" s="67"/>
      <c r="D4" s="67"/>
      <c r="E4" s="67"/>
      <c r="F4" s="67"/>
      <c r="G4" s="67"/>
      <c r="H4" s="67"/>
      <c r="I4" s="67"/>
      <c r="J4" s="67"/>
      <c r="K4" s="68"/>
      <c r="L4" s="66"/>
      <c r="M4" s="66">
        <f t="shared" si="0"/>
        <v>1</v>
      </c>
      <c r="N4" s="66"/>
    </row>
    <row r="5" spans="1:14" ht="15.75">
      <c r="A5" s="69" t="s">
        <v>171</v>
      </c>
      <c r="B5" s="70"/>
      <c r="C5" s="71" t="str">
        <f>+[1]Авт!$N$59</f>
        <v>8130701ПП10074200</v>
      </c>
      <c r="D5" s="72"/>
      <c r="E5" s="72"/>
      <c r="F5" s="72"/>
      <c r="G5" s="72"/>
      <c r="H5" s="72"/>
      <c r="I5" s="72"/>
      <c r="J5" s="72"/>
      <c r="K5" s="68" t="s">
        <v>172</v>
      </c>
      <c r="L5" s="66"/>
      <c r="M5" s="66">
        <f t="shared" si="0"/>
        <v>1</v>
      </c>
      <c r="N5" s="66"/>
    </row>
    <row r="6" spans="1:14">
      <c r="A6" s="73"/>
      <c r="B6" s="74"/>
      <c r="C6" s="75"/>
      <c r="D6" s="75"/>
      <c r="E6" s="75"/>
      <c r="F6" s="75"/>
      <c r="G6" s="75"/>
      <c r="H6" s="75"/>
      <c r="I6" s="75"/>
      <c r="J6" s="75"/>
      <c r="K6" s="68"/>
      <c r="L6" s="66"/>
      <c r="M6" s="66">
        <f t="shared" si="0"/>
        <v>1</v>
      </c>
      <c r="N6" s="66"/>
    </row>
    <row r="7" spans="1:14" ht="15.75">
      <c r="A7" s="69" t="s">
        <v>173</v>
      </c>
      <c r="B7" s="70"/>
      <c r="C7" s="70"/>
      <c r="D7" s="70"/>
      <c r="E7" s="76" t="s">
        <v>174</v>
      </c>
      <c r="F7" s="76"/>
      <c r="G7" s="76"/>
      <c r="H7" s="76"/>
      <c r="I7" s="76"/>
      <c r="J7" s="76"/>
      <c r="K7" s="68"/>
      <c r="L7" s="66"/>
      <c r="M7" s="66">
        <f t="shared" si="0"/>
        <v>1</v>
      </c>
      <c r="N7" s="66"/>
    </row>
    <row r="8" spans="1:14" ht="15.75">
      <c r="A8" s="70"/>
      <c r="B8" s="70"/>
      <c r="C8" s="70"/>
      <c r="D8" s="70"/>
      <c r="E8" s="70"/>
      <c r="F8" s="70"/>
      <c r="G8" s="70"/>
      <c r="H8" s="70"/>
      <c r="I8" s="70"/>
      <c r="J8" s="70"/>
      <c r="K8" s="68"/>
      <c r="L8" s="66"/>
      <c r="M8" s="66">
        <f t="shared" si="0"/>
        <v>1</v>
      </c>
      <c r="N8" s="66"/>
    </row>
    <row r="9" spans="1:14" ht="15.75">
      <c r="A9" s="196" t="s">
        <v>175</v>
      </c>
      <c r="B9" s="196"/>
      <c r="C9" s="196"/>
      <c r="D9" s="196"/>
      <c r="E9" s="196"/>
      <c r="F9" s="196"/>
      <c r="G9" s="196"/>
      <c r="H9" s="196"/>
      <c r="I9" s="196"/>
      <c r="J9" s="196"/>
      <c r="K9" s="68"/>
      <c r="L9" s="66"/>
      <c r="M9" s="66">
        <f t="shared" si="0"/>
        <v>1</v>
      </c>
      <c r="N9" s="66"/>
    </row>
    <row r="10" spans="1:14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8"/>
      <c r="L10" s="66"/>
      <c r="M10" s="66">
        <f t="shared" si="0"/>
        <v>1</v>
      </c>
      <c r="N10" s="66"/>
    </row>
    <row r="11" spans="1:14">
      <c r="A11" s="77" t="s">
        <v>176</v>
      </c>
      <c r="B11" s="77" t="s">
        <v>177</v>
      </c>
      <c r="C11" s="77" t="s">
        <v>178</v>
      </c>
      <c r="D11" s="200" t="s">
        <v>179</v>
      </c>
      <c r="E11" s="201"/>
      <c r="F11" s="201"/>
      <c r="G11" s="202"/>
      <c r="H11" s="77" t="s">
        <v>180</v>
      </c>
      <c r="I11" s="77" t="s">
        <v>181</v>
      </c>
      <c r="J11" s="78" t="s">
        <v>182</v>
      </c>
      <c r="L11" s="66"/>
      <c r="M11" s="66">
        <f t="shared" si="0"/>
        <v>1</v>
      </c>
      <c r="N11" s="66"/>
    </row>
    <row r="12" spans="1:14">
      <c r="A12" s="79" t="s">
        <v>183</v>
      </c>
      <c r="B12" s="79" t="s">
        <v>184</v>
      </c>
      <c r="C12" s="79" t="s">
        <v>185</v>
      </c>
      <c r="D12" s="77" t="s">
        <v>186</v>
      </c>
      <c r="E12" s="200" t="s">
        <v>33</v>
      </c>
      <c r="F12" s="201"/>
      <c r="G12" s="202"/>
      <c r="H12" s="79" t="s">
        <v>187</v>
      </c>
      <c r="I12" s="79" t="s">
        <v>188</v>
      </c>
      <c r="J12" s="80" t="s">
        <v>189</v>
      </c>
      <c r="K12" s="68">
        <f>+[1]ШС23!$LJ$25</f>
        <v>2</v>
      </c>
      <c r="L12" s="66"/>
      <c r="M12" s="66">
        <f t="shared" si="0"/>
        <v>1</v>
      </c>
      <c r="N12" s="66"/>
    </row>
    <row r="13" spans="1:14">
      <c r="A13" s="79"/>
      <c r="B13" s="79" t="s">
        <v>190</v>
      </c>
      <c r="C13" s="79" t="s">
        <v>191</v>
      </c>
      <c r="D13" s="79"/>
      <c r="E13" s="77" t="s">
        <v>192</v>
      </c>
      <c r="F13" s="77" t="s">
        <v>193</v>
      </c>
      <c r="G13" s="77" t="s">
        <v>193</v>
      </c>
      <c r="H13" s="79" t="s">
        <v>194</v>
      </c>
      <c r="I13" s="79"/>
      <c r="J13" s="80" t="s">
        <v>195</v>
      </c>
      <c r="K13" s="68">
        <f>+[1]ШС23!$LL$25</f>
        <v>1</v>
      </c>
      <c r="L13" s="66"/>
      <c r="M13" s="66">
        <f t="shared" si="0"/>
        <v>1</v>
      </c>
      <c r="N13" s="66"/>
    </row>
    <row r="14" spans="1:14">
      <c r="A14" s="79"/>
      <c r="B14" s="79"/>
      <c r="C14" s="79"/>
      <c r="D14" s="79"/>
      <c r="E14" s="79" t="s">
        <v>194</v>
      </c>
      <c r="F14" s="79" t="s">
        <v>196</v>
      </c>
      <c r="G14" s="79" t="s">
        <v>197</v>
      </c>
      <c r="H14" s="79" t="s">
        <v>198</v>
      </c>
      <c r="I14" s="79"/>
      <c r="J14" s="80" t="s">
        <v>199</v>
      </c>
      <c r="K14" s="68">
        <f>+[1]ШС23!$LM$25</f>
        <v>18</v>
      </c>
      <c r="L14" s="66"/>
      <c r="M14" s="66">
        <f t="shared" si="0"/>
        <v>1</v>
      </c>
      <c r="N14" s="66"/>
    </row>
    <row r="15" spans="1:14">
      <c r="A15" s="79"/>
      <c r="B15" s="79"/>
      <c r="C15" s="79"/>
      <c r="D15" s="79"/>
      <c r="E15" s="79" t="s">
        <v>200</v>
      </c>
      <c r="F15" s="79" t="s">
        <v>201</v>
      </c>
      <c r="G15" s="79" t="s">
        <v>201</v>
      </c>
      <c r="H15" s="79"/>
      <c r="I15" s="79"/>
      <c r="J15" s="80" t="s">
        <v>202</v>
      </c>
      <c r="K15" s="68">
        <f>+[1]ШС23!$LK$25</f>
        <v>10</v>
      </c>
      <c r="L15" s="66"/>
      <c r="M15" s="66">
        <f t="shared" si="0"/>
        <v>1</v>
      </c>
      <c r="N15" s="66"/>
    </row>
    <row r="16" spans="1:14">
      <c r="A16" s="81">
        <v>1</v>
      </c>
      <c r="B16" s="81">
        <v>2</v>
      </c>
      <c r="C16" s="81">
        <v>3</v>
      </c>
      <c r="D16" s="81">
        <v>4</v>
      </c>
      <c r="E16" s="81">
        <v>5</v>
      </c>
      <c r="F16" s="81">
        <v>6</v>
      </c>
      <c r="G16" s="81">
        <v>7</v>
      </c>
      <c r="H16" s="81">
        <v>8</v>
      </c>
      <c r="I16" s="81">
        <v>9</v>
      </c>
      <c r="J16" s="82">
        <v>10</v>
      </c>
      <c r="K16" s="68"/>
      <c r="L16" s="66"/>
      <c r="M16" s="66">
        <f t="shared" si="0"/>
        <v>1</v>
      </c>
      <c r="N16" s="66"/>
    </row>
    <row r="17" spans="1:14" ht="38.25">
      <c r="A17" s="81">
        <v>1</v>
      </c>
      <c r="B17" s="83" t="s">
        <v>203</v>
      </c>
      <c r="C17" s="84">
        <f>+K17</f>
        <v>2</v>
      </c>
      <c r="D17" s="85">
        <f>+SUM(E17:G17)</f>
        <v>34397.33</v>
      </c>
      <c r="E17" s="85">
        <f>ROUND(J17/I17/12/C17*0.95,1)</f>
        <v>32677.5</v>
      </c>
      <c r="F17" s="85"/>
      <c r="G17" s="85">
        <f>ROUND(J17/12/I17/C17-E17-F17,2)</f>
        <v>1719.83</v>
      </c>
      <c r="H17" s="85"/>
      <c r="I17" s="84">
        <v>2.5</v>
      </c>
      <c r="J17" s="85">
        <f>ROUND((K21+K22)*0.08,0)</f>
        <v>2063840</v>
      </c>
      <c r="K17" s="68">
        <f>+[1]ШС23!$LE$25</f>
        <v>2</v>
      </c>
      <c r="L17" s="66"/>
      <c r="M17" s="66">
        <f t="shared" si="0"/>
        <v>1</v>
      </c>
      <c r="N17" s="66"/>
    </row>
    <row r="18" spans="1:14" ht="25.5">
      <c r="A18" s="81">
        <v>1</v>
      </c>
      <c r="B18" s="83" t="s">
        <v>204</v>
      </c>
      <c r="C18" s="84">
        <f>+K18</f>
        <v>17.05</v>
      </c>
      <c r="D18" s="85">
        <f>+SUM(E18:G18)</f>
        <v>26523.95</v>
      </c>
      <c r="E18" s="85">
        <f>ROUND(J18/I18/12/C18*0.75,1)</f>
        <v>19893</v>
      </c>
      <c r="F18" s="85">
        <f>ROUND(J18/I18/12/C18*0.05,1)</f>
        <v>1326.2</v>
      </c>
      <c r="G18" s="85">
        <f>ROUND(J18/12/I18/C18-E18-F18,2)</f>
        <v>5304.75</v>
      </c>
      <c r="H18" s="85"/>
      <c r="I18" s="84">
        <v>2.5</v>
      </c>
      <c r="J18" s="85">
        <f>+K22</f>
        <v>13567000</v>
      </c>
      <c r="K18" s="68">
        <f>+[1]ШС23!$LF$25</f>
        <v>17.05</v>
      </c>
      <c r="L18" s="66"/>
      <c r="M18" s="66">
        <f t="shared" si="0"/>
        <v>1</v>
      </c>
      <c r="N18" s="66"/>
    </row>
    <row r="19" spans="1:14">
      <c r="A19" s="81">
        <v>2</v>
      </c>
      <c r="B19" s="83" t="s">
        <v>205</v>
      </c>
      <c r="C19" s="84">
        <f>+K19</f>
        <v>1</v>
      </c>
      <c r="D19" s="85">
        <f>+SUM(E19:G19)</f>
        <v>15080.4</v>
      </c>
      <c r="E19" s="85">
        <f>ROUND(J19/I19/12/C19*0.5,1)</f>
        <v>7540.2</v>
      </c>
      <c r="F19" s="85"/>
      <c r="G19" s="85">
        <f>ROUND(J19/12/I19/C19-E19-F19,2)</f>
        <v>7540.2</v>
      </c>
      <c r="H19" s="85"/>
      <c r="I19" s="84">
        <v>2.5</v>
      </c>
      <c r="J19" s="85">
        <f>K19*[1]ШС23!$C$1*12</f>
        <v>452412</v>
      </c>
      <c r="K19" s="68">
        <f>+[1]ШС23!$LG$25</f>
        <v>1</v>
      </c>
      <c r="L19" s="66"/>
      <c r="M19" s="66">
        <f t="shared" si="0"/>
        <v>1</v>
      </c>
      <c r="N19" s="66"/>
    </row>
    <row r="20" spans="1:14" ht="38.25">
      <c r="A20" s="81">
        <v>3</v>
      </c>
      <c r="B20" s="83" t="s">
        <v>206</v>
      </c>
      <c r="C20" s="84">
        <f>+K20</f>
        <v>22.749999999999996</v>
      </c>
      <c r="D20" s="85">
        <f>+SUM(E20:G20)</f>
        <v>14234.06</v>
      </c>
      <c r="E20" s="85">
        <f>ROUND(J20/I20/12/C20*0.95,1)</f>
        <v>13522.4</v>
      </c>
      <c r="F20" s="85"/>
      <c r="G20" s="85">
        <f>ROUND(J20/12/I20/C20-E20-F20,2)</f>
        <v>711.66</v>
      </c>
      <c r="H20" s="85"/>
      <c r="I20" s="84">
        <v>2.5</v>
      </c>
      <c r="J20" s="85">
        <f>+K21-J17-J19</f>
        <v>9714748</v>
      </c>
      <c r="K20" s="68">
        <f>+[1]ШС23!$LH$25</f>
        <v>22.749999999999996</v>
      </c>
      <c r="L20" s="66"/>
      <c r="M20" s="66">
        <f>+M21</f>
        <v>1</v>
      </c>
      <c r="N20" s="66"/>
    </row>
    <row r="21" spans="1:14">
      <c r="A21" s="86" t="s">
        <v>207</v>
      </c>
      <c r="B21" s="87"/>
      <c r="C21" s="81" t="s">
        <v>208</v>
      </c>
      <c r="D21" s="85">
        <f>+SUM(D17:D20)</f>
        <v>90235.739999999991</v>
      </c>
      <c r="E21" s="81" t="s">
        <v>208</v>
      </c>
      <c r="F21" s="81" t="s">
        <v>208</v>
      </c>
      <c r="G21" s="81" t="s">
        <v>208</v>
      </c>
      <c r="H21" s="88" t="s">
        <v>208</v>
      </c>
      <c r="I21" s="81" t="s">
        <v>208</v>
      </c>
      <c r="J21" s="85">
        <f>+K21+K22+K23</f>
        <v>28510000</v>
      </c>
      <c r="K21" s="68">
        <f>+[1]ШС23!$HN$25</f>
        <v>12231000</v>
      </c>
      <c r="L21" s="66"/>
      <c r="M21" s="66">
        <f>+IF(K21=0,0,1)</f>
        <v>1</v>
      </c>
      <c r="N21" s="66"/>
    </row>
    <row r="22" spans="1:14" ht="15.75">
      <c r="A22" s="89"/>
      <c r="B22" s="89"/>
      <c r="C22" s="89"/>
      <c r="D22" s="89"/>
      <c r="E22" s="89"/>
      <c r="F22" s="89"/>
      <c r="G22" s="66"/>
      <c r="H22" s="66"/>
      <c r="I22" s="66"/>
      <c r="J22" s="66"/>
      <c r="K22" s="68">
        <f>+[1]ШС23!$HM$25</f>
        <v>13567000</v>
      </c>
      <c r="L22" s="66"/>
      <c r="M22" s="66">
        <f t="shared" ref="M22:M44" si="1">+M23</f>
        <v>1</v>
      </c>
      <c r="N22" s="66"/>
    </row>
    <row r="23" spans="1:14" ht="15.75">
      <c r="A23" s="196" t="s">
        <v>209</v>
      </c>
      <c r="B23" s="196"/>
      <c r="C23" s="196"/>
      <c r="D23" s="196"/>
      <c r="E23" s="196"/>
      <c r="F23" s="196"/>
      <c r="G23" s="196"/>
      <c r="H23" s="196"/>
      <c r="I23" s="196"/>
      <c r="J23" s="196"/>
      <c r="K23" s="68">
        <f>+[1]ШС23!$HL$25</f>
        <v>2712000</v>
      </c>
      <c r="L23" s="66"/>
      <c r="M23" s="66">
        <f t="shared" si="1"/>
        <v>1</v>
      </c>
      <c r="N23" s="66"/>
    </row>
    <row r="24" spans="1:14" ht="15.75">
      <c r="A24" s="196" t="s">
        <v>210</v>
      </c>
      <c r="B24" s="196"/>
      <c r="C24" s="196"/>
      <c r="D24" s="196"/>
      <c r="E24" s="196"/>
      <c r="F24" s="196"/>
      <c r="G24" s="196"/>
      <c r="H24" s="196"/>
      <c r="I24" s="196"/>
      <c r="J24" s="196"/>
      <c r="K24" s="68"/>
      <c r="L24" s="66"/>
      <c r="M24" s="66">
        <f t="shared" si="1"/>
        <v>1</v>
      </c>
      <c r="N24" s="66"/>
    </row>
    <row r="25" spans="1:14" ht="15.75">
      <c r="A25" s="196" t="s">
        <v>211</v>
      </c>
      <c r="B25" s="196"/>
      <c r="C25" s="196"/>
      <c r="D25" s="196"/>
      <c r="E25" s="196"/>
      <c r="F25" s="196"/>
      <c r="G25" s="196"/>
      <c r="H25" s="196"/>
      <c r="I25" s="196"/>
      <c r="J25" s="196"/>
      <c r="K25" s="68"/>
      <c r="L25" s="66"/>
      <c r="M25" s="66">
        <f t="shared" si="1"/>
        <v>1</v>
      </c>
      <c r="N25" s="66"/>
    </row>
    <row r="26" spans="1:14">
      <c r="A26" s="90"/>
      <c r="B26" s="90"/>
      <c r="C26" s="90"/>
      <c r="D26" s="90"/>
      <c r="E26" s="90"/>
      <c r="F26" s="90"/>
      <c r="G26" s="66"/>
      <c r="H26" s="66"/>
      <c r="I26" s="66"/>
      <c r="J26" s="66"/>
      <c r="K26" s="68"/>
      <c r="L26" s="66"/>
      <c r="M26" s="66">
        <f t="shared" si="1"/>
        <v>1</v>
      </c>
      <c r="N26" s="66"/>
    </row>
    <row r="27" spans="1:14">
      <c r="A27" s="77" t="s">
        <v>176</v>
      </c>
      <c r="B27" s="197" t="s">
        <v>212</v>
      </c>
      <c r="C27" s="198"/>
      <c r="D27" s="198"/>
      <c r="E27" s="198"/>
      <c r="F27" s="198"/>
      <c r="G27" s="198"/>
      <c r="H27" s="199"/>
      <c r="I27" s="77" t="s">
        <v>213</v>
      </c>
      <c r="J27" s="78" t="s">
        <v>214</v>
      </c>
      <c r="K27" s="68"/>
      <c r="L27" s="66"/>
      <c r="M27" s="66">
        <f t="shared" si="1"/>
        <v>1</v>
      </c>
      <c r="N27" s="66"/>
    </row>
    <row r="28" spans="1:14">
      <c r="A28" s="79" t="s">
        <v>183</v>
      </c>
      <c r="B28" s="79"/>
      <c r="C28" s="91"/>
      <c r="D28" s="92"/>
      <c r="E28" s="92"/>
      <c r="F28" s="91"/>
      <c r="G28" s="91"/>
      <c r="H28" s="93"/>
      <c r="I28" s="79" t="s">
        <v>215</v>
      </c>
      <c r="J28" s="80" t="s">
        <v>216</v>
      </c>
      <c r="K28" s="68"/>
      <c r="L28" s="66"/>
      <c r="M28" s="66">
        <f t="shared" si="1"/>
        <v>1</v>
      </c>
      <c r="N28" s="66"/>
    </row>
    <row r="29" spans="1:14">
      <c r="A29" s="79"/>
      <c r="B29" s="79"/>
      <c r="C29" s="91"/>
      <c r="D29" s="92"/>
      <c r="E29" s="92"/>
      <c r="F29" s="91"/>
      <c r="G29" s="91"/>
      <c r="H29" s="93"/>
      <c r="I29" s="79" t="s">
        <v>217</v>
      </c>
      <c r="J29" s="80"/>
      <c r="K29" s="68"/>
      <c r="L29" s="66"/>
      <c r="M29" s="66">
        <f t="shared" si="1"/>
        <v>1</v>
      </c>
      <c r="N29" s="66"/>
    </row>
    <row r="30" spans="1:14">
      <c r="A30" s="88"/>
      <c r="B30" s="88"/>
      <c r="C30" s="94"/>
      <c r="D30" s="95"/>
      <c r="E30" s="95"/>
      <c r="F30" s="94"/>
      <c r="G30" s="94"/>
      <c r="H30" s="96"/>
      <c r="I30" s="88" t="s">
        <v>218</v>
      </c>
      <c r="J30" s="97"/>
      <c r="K30" s="68"/>
      <c r="L30" s="66"/>
      <c r="M30" s="66">
        <f t="shared" si="1"/>
        <v>1</v>
      </c>
      <c r="N30" s="66"/>
    </row>
    <row r="31" spans="1:14">
      <c r="A31" s="81">
        <v>1</v>
      </c>
      <c r="B31" s="200">
        <v>2</v>
      </c>
      <c r="C31" s="201"/>
      <c r="D31" s="201"/>
      <c r="E31" s="201"/>
      <c r="F31" s="201"/>
      <c r="G31" s="201"/>
      <c r="H31" s="202"/>
      <c r="I31" s="81">
        <v>3</v>
      </c>
      <c r="J31" s="82">
        <v>4</v>
      </c>
      <c r="K31" s="68"/>
      <c r="L31" s="66"/>
      <c r="M31" s="66">
        <f t="shared" si="1"/>
        <v>1</v>
      </c>
      <c r="N31" s="66"/>
    </row>
    <row r="32" spans="1:14">
      <c r="A32" s="81">
        <v>1</v>
      </c>
      <c r="B32" s="98" t="s">
        <v>219</v>
      </c>
      <c r="C32" s="99"/>
      <c r="D32" s="100"/>
      <c r="E32" s="100"/>
      <c r="F32" s="99"/>
      <c r="G32" s="99"/>
      <c r="H32" s="101"/>
      <c r="I32" s="81" t="s">
        <v>208</v>
      </c>
      <c r="J32" s="85"/>
      <c r="K32" s="68"/>
      <c r="L32" s="66"/>
      <c r="M32" s="66">
        <f t="shared" si="1"/>
        <v>1</v>
      </c>
      <c r="N32" s="66"/>
    </row>
    <row r="33" spans="1:14">
      <c r="A33" s="77" t="s">
        <v>220</v>
      </c>
      <c r="B33" s="102" t="s">
        <v>33</v>
      </c>
      <c r="C33" s="91"/>
      <c r="D33" s="92"/>
      <c r="E33" s="92"/>
      <c r="F33" s="91"/>
      <c r="G33" s="91"/>
      <c r="H33" s="91"/>
      <c r="I33" s="77"/>
      <c r="J33" s="85"/>
      <c r="K33" s="68"/>
      <c r="L33" s="66"/>
      <c r="M33" s="66">
        <f t="shared" si="1"/>
        <v>1</v>
      </c>
      <c r="N33" s="66"/>
    </row>
    <row r="34" spans="1:14">
      <c r="A34" s="88"/>
      <c r="B34" s="102" t="s">
        <v>221</v>
      </c>
      <c r="C34" s="91"/>
      <c r="D34" s="92"/>
      <c r="E34" s="92"/>
      <c r="F34" s="91"/>
      <c r="G34" s="91"/>
      <c r="H34" s="91"/>
      <c r="I34" s="85">
        <f>+J21</f>
        <v>28510000</v>
      </c>
      <c r="J34" s="85">
        <f>+K45-J39-J41-J44</f>
        <v>1828380</v>
      </c>
      <c r="K34" s="68"/>
      <c r="L34" s="66">
        <v>0.22</v>
      </c>
      <c r="M34" s="66">
        <f t="shared" si="1"/>
        <v>1</v>
      </c>
      <c r="N34" s="66"/>
    </row>
    <row r="35" spans="1:14">
      <c r="A35" s="81" t="s">
        <v>222</v>
      </c>
      <c r="B35" s="98" t="s">
        <v>223</v>
      </c>
      <c r="C35" s="99"/>
      <c r="D35" s="100"/>
      <c r="E35" s="100"/>
      <c r="F35" s="99"/>
      <c r="G35" s="99"/>
      <c r="H35" s="101"/>
      <c r="I35" s="81"/>
      <c r="J35" s="85"/>
      <c r="K35" s="68"/>
      <c r="L35" s="66"/>
      <c r="M35" s="66">
        <f t="shared" si="1"/>
        <v>1</v>
      </c>
      <c r="N35" s="66"/>
    </row>
    <row r="36" spans="1:14">
      <c r="A36" s="77" t="s">
        <v>224</v>
      </c>
      <c r="B36" s="103" t="s">
        <v>225</v>
      </c>
      <c r="C36" s="104"/>
      <c r="D36" s="105"/>
      <c r="E36" s="105"/>
      <c r="F36" s="104"/>
      <c r="G36" s="104"/>
      <c r="H36" s="106"/>
      <c r="I36" s="77"/>
      <c r="J36" s="85"/>
      <c r="K36" s="68"/>
      <c r="L36" s="66"/>
      <c r="M36" s="66">
        <f t="shared" si="1"/>
        <v>1</v>
      </c>
      <c r="N36" s="66"/>
    </row>
    <row r="37" spans="1:14">
      <c r="A37" s="77">
        <v>2</v>
      </c>
      <c r="B37" s="103" t="s">
        <v>226</v>
      </c>
      <c r="C37" s="104"/>
      <c r="D37" s="105"/>
      <c r="E37" s="105"/>
      <c r="F37" s="104"/>
      <c r="G37" s="104"/>
      <c r="H37" s="106"/>
      <c r="I37" s="77" t="s">
        <v>208</v>
      </c>
      <c r="J37" s="85"/>
      <c r="K37" s="68"/>
      <c r="L37" s="66"/>
      <c r="M37" s="66">
        <f t="shared" si="1"/>
        <v>1</v>
      </c>
      <c r="N37" s="66"/>
    </row>
    <row r="38" spans="1:14">
      <c r="A38" s="77" t="s">
        <v>227</v>
      </c>
      <c r="B38" s="103" t="s">
        <v>33</v>
      </c>
      <c r="C38" s="104"/>
      <c r="D38" s="105"/>
      <c r="E38" s="105"/>
      <c r="F38" s="104"/>
      <c r="G38" s="104"/>
      <c r="H38" s="106"/>
      <c r="I38" s="77"/>
      <c r="J38" s="85"/>
      <c r="K38" s="68"/>
      <c r="L38" s="66"/>
      <c r="M38" s="66">
        <f t="shared" si="1"/>
        <v>1</v>
      </c>
      <c r="N38" s="66"/>
    </row>
    <row r="39" spans="1:14">
      <c r="A39" s="79"/>
      <c r="B39" s="102" t="s">
        <v>228</v>
      </c>
      <c r="C39" s="91"/>
      <c r="D39" s="92"/>
      <c r="E39" s="92"/>
      <c r="F39" s="91"/>
      <c r="G39" s="91"/>
      <c r="H39" s="93"/>
      <c r="I39" s="85">
        <f>+I34</f>
        <v>28510000</v>
      </c>
      <c r="J39" s="85">
        <f>+I39*L39</f>
        <v>826790</v>
      </c>
      <c r="K39" s="68"/>
      <c r="L39" s="66">
        <v>2.9000000000000001E-2</v>
      </c>
      <c r="M39" s="66">
        <f t="shared" si="1"/>
        <v>1</v>
      </c>
      <c r="N39" s="66"/>
    </row>
    <row r="40" spans="1:14">
      <c r="A40" s="77" t="s">
        <v>229</v>
      </c>
      <c r="B40" s="103" t="s">
        <v>230</v>
      </c>
      <c r="C40" s="104"/>
      <c r="D40" s="105"/>
      <c r="E40" s="105"/>
      <c r="F40" s="104"/>
      <c r="G40" s="104"/>
      <c r="H40" s="106"/>
      <c r="I40" s="85"/>
      <c r="J40" s="85"/>
      <c r="K40" s="68"/>
      <c r="L40" s="66"/>
      <c r="M40" s="66">
        <f t="shared" si="1"/>
        <v>1</v>
      </c>
      <c r="N40" s="66"/>
    </row>
    <row r="41" spans="1:14">
      <c r="A41" s="77" t="s">
        <v>231</v>
      </c>
      <c r="B41" s="103" t="s">
        <v>232</v>
      </c>
      <c r="C41" s="104"/>
      <c r="D41" s="105"/>
      <c r="E41" s="105"/>
      <c r="F41" s="104"/>
      <c r="G41" s="104"/>
      <c r="H41" s="106"/>
      <c r="I41" s="85">
        <f>+I39</f>
        <v>28510000</v>
      </c>
      <c r="J41" s="85">
        <f>+I41*L41</f>
        <v>57020</v>
      </c>
      <c r="K41" s="68"/>
      <c r="L41" s="66">
        <v>2E-3</v>
      </c>
      <c r="M41" s="66">
        <f t="shared" si="1"/>
        <v>1</v>
      </c>
      <c r="N41" s="66"/>
    </row>
    <row r="42" spans="1:14">
      <c r="A42" s="77" t="s">
        <v>233</v>
      </c>
      <c r="B42" s="103" t="s">
        <v>234</v>
      </c>
      <c r="C42" s="104"/>
      <c r="D42" s="105"/>
      <c r="E42" s="105"/>
      <c r="F42" s="104"/>
      <c r="G42" s="104"/>
      <c r="H42" s="106"/>
      <c r="I42" s="85"/>
      <c r="J42" s="85"/>
      <c r="K42" s="68"/>
      <c r="L42" s="66"/>
      <c r="M42" s="66">
        <f t="shared" si="1"/>
        <v>1</v>
      </c>
      <c r="N42" s="66"/>
    </row>
    <row r="43" spans="1:14">
      <c r="A43" s="77" t="s">
        <v>235</v>
      </c>
      <c r="B43" s="103" t="s">
        <v>234</v>
      </c>
      <c r="C43" s="104"/>
      <c r="D43" s="105"/>
      <c r="E43" s="105"/>
      <c r="F43" s="104"/>
      <c r="G43" s="104"/>
      <c r="H43" s="106"/>
      <c r="I43" s="85"/>
      <c r="J43" s="85"/>
      <c r="K43" s="68"/>
      <c r="L43" s="66"/>
      <c r="M43" s="66">
        <f t="shared" si="1"/>
        <v>1</v>
      </c>
      <c r="N43" s="66"/>
    </row>
    <row r="44" spans="1:14">
      <c r="A44" s="77">
        <v>3</v>
      </c>
      <c r="B44" s="103" t="s">
        <v>236</v>
      </c>
      <c r="C44" s="104"/>
      <c r="D44" s="105"/>
      <c r="E44" s="105"/>
      <c r="F44" s="104"/>
      <c r="G44" s="104"/>
      <c r="H44" s="106"/>
      <c r="I44" s="85">
        <f>+I41</f>
        <v>28510000</v>
      </c>
      <c r="J44" s="85">
        <f>+I44*L44</f>
        <v>1454010</v>
      </c>
      <c r="K44" s="68"/>
      <c r="L44" s="66">
        <v>5.0999999999999997E-2</v>
      </c>
      <c r="M44" s="66">
        <f t="shared" si="1"/>
        <v>1</v>
      </c>
      <c r="N44" s="66"/>
    </row>
    <row r="45" spans="1:14">
      <c r="A45" s="81"/>
      <c r="B45" s="81" t="s">
        <v>207</v>
      </c>
      <c r="C45" s="99"/>
      <c r="D45" s="100"/>
      <c r="E45" s="100"/>
      <c r="F45" s="99"/>
      <c r="G45" s="99"/>
      <c r="H45" s="101"/>
      <c r="I45" s="81" t="s">
        <v>208</v>
      </c>
      <c r="J45" s="85">
        <f>+K45+K72</f>
        <v>4571700</v>
      </c>
      <c r="K45" s="68">
        <f>+[1]ШС23!$HQ$25+[1]ШС23!$HR$25</f>
        <v>4166200</v>
      </c>
      <c r="L45" s="66"/>
      <c r="M45" s="66">
        <f>+IF(K45=0,0,1)</f>
        <v>1</v>
      </c>
      <c r="N45" s="66"/>
    </row>
    <row r="46" spans="1:14" ht="15.75" hidden="1">
      <c r="A46" s="89"/>
      <c r="B46" s="89"/>
      <c r="C46" s="89"/>
      <c r="D46" s="89"/>
      <c r="E46" s="89"/>
      <c r="F46" s="89"/>
      <c r="G46" s="66"/>
      <c r="H46" s="66"/>
      <c r="I46" s="66"/>
      <c r="J46" s="66"/>
      <c r="K46" s="68"/>
      <c r="L46" s="66"/>
      <c r="M46" s="66">
        <f t="shared" ref="M46:M55" si="2">+M47</f>
        <v>0</v>
      </c>
      <c r="N46" s="66"/>
    </row>
    <row r="47" spans="1:14" ht="15.75" hidden="1">
      <c r="A47" s="196" t="s">
        <v>237</v>
      </c>
      <c r="B47" s="196"/>
      <c r="C47" s="196"/>
      <c r="D47" s="196"/>
      <c r="E47" s="196"/>
      <c r="F47" s="196"/>
      <c r="G47" s="196"/>
      <c r="H47" s="196"/>
      <c r="I47" s="196"/>
      <c r="J47" s="196"/>
      <c r="K47" s="68"/>
      <c r="L47" s="66"/>
      <c r="M47" s="66">
        <f t="shared" si="2"/>
        <v>0</v>
      </c>
      <c r="N47" s="66"/>
    </row>
    <row r="48" spans="1:14" hidden="1">
      <c r="A48" s="90"/>
      <c r="B48" s="90"/>
      <c r="C48" s="90"/>
      <c r="D48" s="90"/>
      <c r="E48" s="90"/>
      <c r="F48" s="90"/>
      <c r="G48" s="66"/>
      <c r="H48" s="66"/>
      <c r="I48" s="66"/>
      <c r="J48" s="66"/>
      <c r="K48" s="68"/>
      <c r="L48" s="66"/>
      <c r="M48" s="66">
        <f t="shared" si="2"/>
        <v>0</v>
      </c>
      <c r="N48" s="66"/>
    </row>
    <row r="49" spans="1:14" hidden="1">
      <c r="A49" s="77" t="s">
        <v>176</v>
      </c>
      <c r="B49" s="197" t="s">
        <v>238</v>
      </c>
      <c r="C49" s="198"/>
      <c r="D49" s="198"/>
      <c r="E49" s="198"/>
      <c r="F49" s="199"/>
      <c r="G49" s="77" t="s">
        <v>239</v>
      </c>
      <c r="H49" s="77" t="s">
        <v>240</v>
      </c>
      <c r="I49" s="77" t="s">
        <v>241</v>
      </c>
      <c r="J49" s="78" t="s">
        <v>242</v>
      </c>
      <c r="K49" s="68"/>
      <c r="L49" s="66"/>
      <c r="M49" s="66">
        <f t="shared" si="2"/>
        <v>0</v>
      </c>
      <c r="N49" s="66"/>
    </row>
    <row r="50" spans="1:14" hidden="1">
      <c r="A50" s="79" t="s">
        <v>183</v>
      </c>
      <c r="B50" s="79"/>
      <c r="C50" s="92"/>
      <c r="D50" s="92"/>
      <c r="E50" s="92"/>
      <c r="F50" s="107"/>
      <c r="G50" s="79" t="s">
        <v>243</v>
      </c>
      <c r="H50" s="79" t="s">
        <v>244</v>
      </c>
      <c r="I50" s="79" t="s">
        <v>245</v>
      </c>
      <c r="J50" s="80" t="s">
        <v>246</v>
      </c>
      <c r="K50" s="68"/>
      <c r="L50" s="66"/>
      <c r="M50" s="66">
        <f t="shared" si="2"/>
        <v>0</v>
      </c>
      <c r="N50" s="66"/>
    </row>
    <row r="51" spans="1:14" hidden="1">
      <c r="A51" s="79"/>
      <c r="B51" s="79"/>
      <c r="C51" s="92"/>
      <c r="D51" s="92"/>
      <c r="E51" s="92"/>
      <c r="F51" s="107"/>
      <c r="G51" s="79" t="s">
        <v>247</v>
      </c>
      <c r="H51" s="79" t="s">
        <v>248</v>
      </c>
      <c r="I51" s="79" t="s">
        <v>249</v>
      </c>
      <c r="J51" s="80"/>
      <c r="K51" s="68"/>
      <c r="L51" s="66"/>
      <c r="M51" s="66">
        <f t="shared" si="2"/>
        <v>0</v>
      </c>
      <c r="N51" s="66"/>
    </row>
    <row r="52" spans="1:14" hidden="1">
      <c r="A52" s="88"/>
      <c r="B52" s="88"/>
      <c r="C52" s="95"/>
      <c r="D52" s="95"/>
      <c r="E52" s="95"/>
      <c r="F52" s="108"/>
      <c r="G52" s="88" t="s">
        <v>250</v>
      </c>
      <c r="H52" s="88" t="s">
        <v>251</v>
      </c>
      <c r="I52" s="88" t="s">
        <v>252</v>
      </c>
      <c r="J52" s="97"/>
      <c r="K52" s="68"/>
      <c r="L52" s="66"/>
      <c r="M52" s="66">
        <f t="shared" si="2"/>
        <v>0</v>
      </c>
      <c r="N52" s="66"/>
    </row>
    <row r="53" spans="1:14" hidden="1">
      <c r="A53" s="88">
        <v>1</v>
      </c>
      <c r="B53" s="200">
        <v>2</v>
      </c>
      <c r="C53" s="201"/>
      <c r="D53" s="201"/>
      <c r="E53" s="201"/>
      <c r="F53" s="202"/>
      <c r="G53" s="88">
        <v>3</v>
      </c>
      <c r="H53" s="88">
        <v>4</v>
      </c>
      <c r="I53" s="88">
        <v>5</v>
      </c>
      <c r="J53" s="97">
        <v>6</v>
      </c>
      <c r="K53" s="68"/>
      <c r="L53" s="66"/>
      <c r="M53" s="66">
        <f t="shared" si="2"/>
        <v>0</v>
      </c>
      <c r="N53" s="66"/>
    </row>
    <row r="54" spans="1:14" hidden="1">
      <c r="A54" s="88">
        <v>1</v>
      </c>
      <c r="B54" s="203" t="s">
        <v>253</v>
      </c>
      <c r="C54" s="204"/>
      <c r="D54" s="204"/>
      <c r="E54" s="204"/>
      <c r="F54" s="205"/>
      <c r="G54" s="88">
        <f>ROUNDUP(J54/I54/H54,0)</f>
        <v>0</v>
      </c>
      <c r="H54" s="88">
        <v>12</v>
      </c>
      <c r="I54" s="88">
        <v>85</v>
      </c>
      <c r="J54" s="109">
        <f>+J56</f>
        <v>0</v>
      </c>
      <c r="K54" s="68"/>
      <c r="L54" s="66"/>
      <c r="M54" s="66">
        <f t="shared" si="2"/>
        <v>0</v>
      </c>
      <c r="N54" s="66"/>
    </row>
    <row r="55" spans="1:14" hidden="1">
      <c r="A55" s="88"/>
      <c r="B55" s="200"/>
      <c r="C55" s="201"/>
      <c r="D55" s="201"/>
      <c r="E55" s="201"/>
      <c r="F55" s="202"/>
      <c r="G55" s="88"/>
      <c r="H55" s="88"/>
      <c r="I55" s="88"/>
      <c r="J55" s="97"/>
      <c r="K55" s="68"/>
      <c r="L55" s="66"/>
      <c r="M55" s="66">
        <f t="shared" si="2"/>
        <v>0</v>
      </c>
      <c r="N55" s="66"/>
    </row>
    <row r="56" spans="1:14" hidden="1">
      <c r="A56" s="88"/>
      <c r="B56" s="203" t="s">
        <v>207</v>
      </c>
      <c r="C56" s="204"/>
      <c r="D56" s="204"/>
      <c r="E56" s="204"/>
      <c r="F56" s="205"/>
      <c r="G56" s="88" t="s">
        <v>208</v>
      </c>
      <c r="H56" s="88" t="s">
        <v>208</v>
      </c>
      <c r="I56" s="88" t="s">
        <v>208</v>
      </c>
      <c r="J56" s="109">
        <f>+K56</f>
        <v>0</v>
      </c>
      <c r="K56" s="68">
        <f>+[1]ШС23!$HT$25</f>
        <v>0</v>
      </c>
      <c r="L56" s="66"/>
      <c r="M56" s="66">
        <f>+IF(K56=0,0,1)</f>
        <v>0</v>
      </c>
      <c r="N56" s="66"/>
    </row>
    <row r="57" spans="1:14" ht="15.75" hidden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68"/>
      <c r="L57" s="66"/>
      <c r="M57" s="66">
        <f t="shared" ref="M57:M70" si="3">+M58</f>
        <v>0</v>
      </c>
      <c r="N57" s="66"/>
    </row>
    <row r="58" spans="1:14" ht="15.75" hidden="1">
      <c r="A58" s="196" t="s">
        <v>254</v>
      </c>
      <c r="B58" s="196"/>
      <c r="C58" s="196"/>
      <c r="D58" s="196"/>
      <c r="E58" s="196"/>
      <c r="F58" s="196"/>
      <c r="G58" s="196"/>
      <c r="H58" s="196"/>
      <c r="I58" s="196"/>
      <c r="J58" s="196"/>
      <c r="K58" s="68"/>
      <c r="L58" s="66"/>
      <c r="M58" s="66">
        <f t="shared" si="3"/>
        <v>0</v>
      </c>
      <c r="N58" s="66"/>
    </row>
    <row r="59" spans="1:14" hidden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8"/>
      <c r="L59" s="66"/>
      <c r="M59" s="66">
        <f t="shared" si="3"/>
        <v>0</v>
      </c>
      <c r="N59" s="66"/>
    </row>
    <row r="60" spans="1:14" ht="15.75" hidden="1">
      <c r="A60" s="69" t="s">
        <v>171</v>
      </c>
      <c r="B60" s="110"/>
      <c r="C60" s="110"/>
      <c r="D60" s="71" t="str">
        <f>+[1]Авт!$N$59</f>
        <v>8130701ПП10074200</v>
      </c>
      <c r="E60" s="111"/>
      <c r="F60" s="111"/>
      <c r="G60" s="111"/>
      <c r="H60" s="111"/>
      <c r="I60" s="111"/>
      <c r="J60" s="111"/>
      <c r="K60" s="68"/>
      <c r="L60" s="66"/>
      <c r="M60" s="66">
        <f t="shared" si="3"/>
        <v>0</v>
      </c>
      <c r="N60" s="66"/>
    </row>
    <row r="61" spans="1:14" hidden="1">
      <c r="A61" s="65"/>
      <c r="B61" s="65"/>
      <c r="C61" s="65"/>
      <c r="D61" s="112"/>
      <c r="E61" s="65"/>
      <c r="F61" s="65"/>
      <c r="G61" s="65"/>
      <c r="H61" s="65"/>
      <c r="I61" s="65"/>
      <c r="J61" s="65"/>
      <c r="K61" s="68"/>
      <c r="L61" s="66"/>
      <c r="M61" s="66">
        <f t="shared" si="3"/>
        <v>0</v>
      </c>
      <c r="N61" s="66"/>
    </row>
    <row r="62" spans="1:14" ht="15.75" hidden="1">
      <c r="A62" s="69" t="s">
        <v>173</v>
      </c>
      <c r="B62" s="110"/>
      <c r="C62" s="110"/>
      <c r="D62" s="76" t="s">
        <v>174</v>
      </c>
      <c r="E62" s="113"/>
      <c r="F62" s="113"/>
      <c r="G62" s="113"/>
      <c r="H62" s="113"/>
      <c r="I62" s="113"/>
      <c r="J62" s="113"/>
      <c r="K62" s="68"/>
      <c r="L62" s="66"/>
      <c r="M62" s="66">
        <f t="shared" si="3"/>
        <v>0</v>
      </c>
      <c r="N62" s="66"/>
    </row>
    <row r="63" spans="1:14" hidden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8"/>
      <c r="L63" s="66"/>
      <c r="M63" s="66">
        <f t="shared" si="3"/>
        <v>0</v>
      </c>
      <c r="N63" s="66"/>
    </row>
    <row r="64" spans="1:14" hidden="1">
      <c r="A64" s="77" t="s">
        <v>176</v>
      </c>
      <c r="B64" s="197" t="s">
        <v>238</v>
      </c>
      <c r="C64" s="198"/>
      <c r="D64" s="198"/>
      <c r="E64" s="198"/>
      <c r="F64" s="198"/>
      <c r="G64" s="199"/>
      <c r="H64" s="77" t="s">
        <v>255</v>
      </c>
      <c r="I64" s="77" t="s">
        <v>256</v>
      </c>
      <c r="J64" s="78" t="s">
        <v>257</v>
      </c>
      <c r="K64" s="68"/>
      <c r="L64" s="66"/>
      <c r="M64" s="66">
        <f t="shared" si="3"/>
        <v>0</v>
      </c>
      <c r="N64" s="66"/>
    </row>
    <row r="65" spans="1:14" hidden="1">
      <c r="A65" s="79" t="s">
        <v>183</v>
      </c>
      <c r="B65" s="79"/>
      <c r="C65" s="91"/>
      <c r="D65" s="91"/>
      <c r="E65" s="91"/>
      <c r="F65" s="91"/>
      <c r="G65" s="91"/>
      <c r="H65" s="79" t="s">
        <v>258</v>
      </c>
      <c r="I65" s="79" t="s">
        <v>259</v>
      </c>
      <c r="J65" s="80" t="s">
        <v>260</v>
      </c>
      <c r="K65" s="68"/>
      <c r="L65" s="66"/>
      <c r="M65" s="66">
        <f t="shared" si="3"/>
        <v>0</v>
      </c>
      <c r="N65" s="66"/>
    </row>
    <row r="66" spans="1:14" hidden="1">
      <c r="A66" s="79"/>
      <c r="B66" s="79"/>
      <c r="C66" s="91"/>
      <c r="D66" s="91"/>
      <c r="E66" s="91"/>
      <c r="F66" s="91"/>
      <c r="G66" s="91"/>
      <c r="H66" s="79"/>
      <c r="I66" s="79"/>
      <c r="J66" s="80" t="s">
        <v>261</v>
      </c>
      <c r="K66" s="68"/>
      <c r="L66" s="66"/>
      <c r="M66" s="66">
        <f t="shared" si="3"/>
        <v>0</v>
      </c>
      <c r="N66" s="66"/>
    </row>
    <row r="67" spans="1:14" hidden="1">
      <c r="A67" s="79"/>
      <c r="B67" s="79"/>
      <c r="C67" s="91"/>
      <c r="D67" s="91"/>
      <c r="E67" s="91"/>
      <c r="F67" s="91"/>
      <c r="G67" s="91"/>
      <c r="H67" s="79"/>
      <c r="I67" s="79"/>
      <c r="J67" s="80" t="s">
        <v>262</v>
      </c>
      <c r="K67" s="68"/>
      <c r="L67" s="66"/>
      <c r="M67" s="66">
        <f t="shared" si="3"/>
        <v>0</v>
      </c>
      <c r="N67" s="66"/>
    </row>
    <row r="68" spans="1:14" hidden="1">
      <c r="A68" s="81">
        <v>1</v>
      </c>
      <c r="B68" s="200">
        <v>2</v>
      </c>
      <c r="C68" s="201"/>
      <c r="D68" s="201"/>
      <c r="E68" s="201"/>
      <c r="F68" s="201"/>
      <c r="G68" s="202"/>
      <c r="H68" s="81">
        <v>3</v>
      </c>
      <c r="I68" s="81">
        <v>4</v>
      </c>
      <c r="J68" s="82">
        <v>5</v>
      </c>
      <c r="K68" s="68"/>
      <c r="L68" s="66"/>
      <c r="M68" s="66">
        <f t="shared" si="3"/>
        <v>0</v>
      </c>
      <c r="N68" s="66"/>
    </row>
    <row r="69" spans="1:14" hidden="1">
      <c r="A69" s="88">
        <v>1</v>
      </c>
      <c r="B69" s="203" t="s">
        <v>263</v>
      </c>
      <c r="C69" s="204"/>
      <c r="D69" s="204"/>
      <c r="E69" s="204"/>
      <c r="F69" s="204"/>
      <c r="G69" s="205"/>
      <c r="H69" s="109"/>
      <c r="I69" s="81"/>
      <c r="J69" s="109">
        <f>+K71</f>
        <v>0</v>
      </c>
      <c r="K69" s="68"/>
      <c r="L69" s="66"/>
      <c r="M69" s="66">
        <f t="shared" si="3"/>
        <v>0</v>
      </c>
      <c r="N69" s="66"/>
    </row>
    <row r="70" spans="1:14" hidden="1">
      <c r="A70" s="88"/>
      <c r="B70" s="200"/>
      <c r="C70" s="201"/>
      <c r="D70" s="201"/>
      <c r="E70" s="201"/>
      <c r="F70" s="201"/>
      <c r="G70" s="202"/>
      <c r="H70" s="88"/>
      <c r="I70" s="81"/>
      <c r="J70" s="97"/>
      <c r="K70" s="68"/>
      <c r="L70" s="66"/>
      <c r="M70" s="66">
        <f t="shared" si="3"/>
        <v>0</v>
      </c>
      <c r="N70" s="66"/>
    </row>
    <row r="71" spans="1:14" hidden="1">
      <c r="A71" s="88"/>
      <c r="B71" s="203" t="s">
        <v>207</v>
      </c>
      <c r="C71" s="204"/>
      <c r="D71" s="204"/>
      <c r="E71" s="204"/>
      <c r="F71" s="204"/>
      <c r="G71" s="205"/>
      <c r="H71" s="81"/>
      <c r="I71" s="81" t="s">
        <v>208</v>
      </c>
      <c r="J71" s="97"/>
      <c r="K71" s="68">
        <f>+[1]ШС23!IA25</f>
        <v>0</v>
      </c>
      <c r="L71" s="66"/>
      <c r="M71" s="66">
        <f>+IF(K71=0,0,1)</f>
        <v>0</v>
      </c>
      <c r="N71" s="66"/>
    </row>
    <row r="72" spans="1:14" ht="15.7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68">
        <f>+[1]ШС23!$HP$25</f>
        <v>405500</v>
      </c>
      <c r="L72" s="66"/>
      <c r="M72" s="66">
        <f t="shared" ref="M72:M86" si="4">+M73</f>
        <v>1</v>
      </c>
      <c r="N72" s="66"/>
    </row>
    <row r="73" spans="1:14" ht="15.75">
      <c r="A73" s="206" t="s">
        <v>264</v>
      </c>
      <c r="B73" s="206"/>
      <c r="C73" s="206"/>
      <c r="D73" s="206"/>
      <c r="E73" s="206"/>
      <c r="F73" s="206"/>
      <c r="G73" s="206"/>
      <c r="H73" s="206"/>
      <c r="I73" s="206"/>
      <c r="J73" s="206"/>
      <c r="K73" s="68"/>
      <c r="L73" s="66"/>
      <c r="M73" s="66">
        <f t="shared" si="4"/>
        <v>1</v>
      </c>
      <c r="N73" s="66"/>
    </row>
    <row r="74" spans="1:14">
      <c r="A74" s="112"/>
      <c r="B74" s="112"/>
      <c r="C74" s="112"/>
      <c r="D74" s="112"/>
      <c r="E74" s="112"/>
      <c r="F74" s="112"/>
      <c r="G74" s="67"/>
      <c r="H74" s="67"/>
      <c r="I74" s="67"/>
      <c r="J74" s="67"/>
      <c r="K74" s="68"/>
      <c r="L74" s="66"/>
      <c r="M74" s="66">
        <f t="shared" si="4"/>
        <v>1</v>
      </c>
      <c r="N74" s="66"/>
    </row>
    <row r="75" spans="1:14" ht="15.75">
      <c r="A75" s="114" t="s">
        <v>171</v>
      </c>
      <c r="B75" s="115"/>
      <c r="C75" s="112"/>
      <c r="D75" s="71" t="str">
        <f>+D60</f>
        <v>8130701ПП10074200</v>
      </c>
      <c r="E75" s="116"/>
      <c r="F75" s="116"/>
      <c r="G75" s="116"/>
      <c r="H75" s="116"/>
      <c r="I75" s="116"/>
      <c r="J75" s="116"/>
      <c r="K75" s="68"/>
      <c r="L75" s="66"/>
      <c r="M75" s="66">
        <f t="shared" si="4"/>
        <v>1</v>
      </c>
      <c r="N75" s="66"/>
    </row>
    <row r="76" spans="1:14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68"/>
      <c r="L76" s="66"/>
      <c r="M76" s="66">
        <f t="shared" si="4"/>
        <v>1</v>
      </c>
      <c r="N76" s="66"/>
    </row>
    <row r="77" spans="1:14" ht="15.75">
      <c r="A77" s="114" t="s">
        <v>173</v>
      </c>
      <c r="B77" s="115"/>
      <c r="C77" s="112"/>
      <c r="D77" s="76" t="s">
        <v>174</v>
      </c>
      <c r="E77" s="117"/>
      <c r="F77" s="117"/>
      <c r="G77" s="117"/>
      <c r="H77" s="117"/>
      <c r="I77" s="117"/>
      <c r="J77" s="117"/>
      <c r="K77" s="68"/>
      <c r="L77" s="66"/>
      <c r="M77" s="66">
        <f t="shared" si="4"/>
        <v>1</v>
      </c>
      <c r="N77" s="66"/>
    </row>
    <row r="78" spans="1:14" ht="15.75">
      <c r="A78" s="114"/>
      <c r="B78" s="115"/>
      <c r="C78" s="118"/>
      <c r="D78" s="118"/>
      <c r="E78" s="118"/>
      <c r="F78" s="118"/>
      <c r="G78" s="67"/>
      <c r="H78" s="67"/>
      <c r="I78" s="67"/>
      <c r="J78" s="67"/>
      <c r="K78" s="68"/>
      <c r="L78" s="66"/>
      <c r="M78" s="66">
        <f>IF(M79+M88+M98+M107=0,0,1)</f>
        <v>1</v>
      </c>
      <c r="N78" s="66"/>
    </row>
    <row r="79" spans="1:14" ht="15.75" hidden="1">
      <c r="A79" s="206" t="s">
        <v>265</v>
      </c>
      <c r="B79" s="206"/>
      <c r="C79" s="206"/>
      <c r="D79" s="206"/>
      <c r="E79" s="206"/>
      <c r="F79" s="206"/>
      <c r="G79" s="206"/>
      <c r="H79" s="206"/>
      <c r="I79" s="206"/>
      <c r="J79" s="206"/>
      <c r="K79" s="68"/>
      <c r="L79" s="66"/>
      <c r="M79" s="66">
        <f>+M80</f>
        <v>0</v>
      </c>
      <c r="N79" s="66"/>
    </row>
    <row r="80" spans="1:14" hidden="1">
      <c r="A80" s="119"/>
      <c r="B80" s="119"/>
      <c r="C80" s="119"/>
      <c r="D80" s="119"/>
      <c r="E80" s="119"/>
      <c r="F80" s="119"/>
      <c r="G80" s="67"/>
      <c r="H80" s="67"/>
      <c r="I80" s="67"/>
      <c r="J80" s="67"/>
      <c r="K80" s="68"/>
      <c r="L80" s="66"/>
      <c r="M80" s="66">
        <f t="shared" si="4"/>
        <v>0</v>
      </c>
      <c r="N80" s="66"/>
    </row>
    <row r="81" spans="1:14" hidden="1">
      <c r="A81" s="77" t="s">
        <v>176</v>
      </c>
      <c r="B81" s="197" t="s">
        <v>238</v>
      </c>
      <c r="C81" s="198"/>
      <c r="D81" s="198"/>
      <c r="E81" s="198"/>
      <c r="F81" s="199"/>
      <c r="G81" s="77" t="s">
        <v>240</v>
      </c>
      <c r="H81" s="77" t="s">
        <v>240</v>
      </c>
      <c r="I81" s="77" t="s">
        <v>266</v>
      </c>
      <c r="J81" s="77" t="s">
        <v>242</v>
      </c>
      <c r="K81" s="68"/>
      <c r="L81" s="66"/>
      <c r="M81" s="66">
        <f t="shared" si="4"/>
        <v>0</v>
      </c>
      <c r="N81" s="66"/>
    </row>
    <row r="82" spans="1:14" hidden="1">
      <c r="A82" s="79" t="s">
        <v>183</v>
      </c>
      <c r="B82" s="210"/>
      <c r="C82" s="211"/>
      <c r="D82" s="211"/>
      <c r="E82" s="211"/>
      <c r="F82" s="212"/>
      <c r="G82" s="79" t="s">
        <v>267</v>
      </c>
      <c r="H82" s="79" t="s">
        <v>268</v>
      </c>
      <c r="I82" s="79" t="s">
        <v>269</v>
      </c>
      <c r="J82" s="79" t="s">
        <v>246</v>
      </c>
      <c r="K82" s="68"/>
      <c r="L82" s="66"/>
      <c r="M82" s="66">
        <f t="shared" si="4"/>
        <v>0</v>
      </c>
      <c r="N82" s="66"/>
    </row>
    <row r="83" spans="1:14" hidden="1">
      <c r="A83" s="79"/>
      <c r="B83" s="210"/>
      <c r="C83" s="211"/>
      <c r="D83" s="211"/>
      <c r="E83" s="211"/>
      <c r="F83" s="212"/>
      <c r="G83" s="79"/>
      <c r="H83" s="79" t="s">
        <v>270</v>
      </c>
      <c r="I83" s="79" t="s">
        <v>216</v>
      </c>
      <c r="J83" s="79"/>
      <c r="K83" s="68"/>
      <c r="L83" s="66"/>
      <c r="M83" s="66">
        <f t="shared" si="4"/>
        <v>0</v>
      </c>
      <c r="N83" s="66"/>
    </row>
    <row r="84" spans="1:14" hidden="1">
      <c r="A84" s="81">
        <v>1</v>
      </c>
      <c r="B84" s="213">
        <v>2</v>
      </c>
      <c r="C84" s="214"/>
      <c r="D84" s="214"/>
      <c r="E84" s="214"/>
      <c r="F84" s="215"/>
      <c r="G84" s="81">
        <v>3</v>
      </c>
      <c r="H84" s="81">
        <v>4</v>
      </c>
      <c r="I84" s="81">
        <v>5</v>
      </c>
      <c r="J84" s="81">
        <v>6</v>
      </c>
      <c r="K84" s="68"/>
      <c r="L84" s="66"/>
      <c r="M84" s="66">
        <f t="shared" si="4"/>
        <v>0</v>
      </c>
      <c r="N84" s="66"/>
    </row>
    <row r="85" spans="1:14" hidden="1">
      <c r="A85" s="81">
        <v>1</v>
      </c>
      <c r="B85" s="207" t="s">
        <v>271</v>
      </c>
      <c r="C85" s="208"/>
      <c r="D85" s="208"/>
      <c r="E85" s="208"/>
      <c r="F85" s="209"/>
      <c r="G85" s="81">
        <v>3</v>
      </c>
      <c r="H85" s="81">
        <v>12</v>
      </c>
      <c r="I85" s="109">
        <f>ROUND(J85/H85/G85,2)</f>
        <v>0</v>
      </c>
      <c r="J85" s="109">
        <f>+K85</f>
        <v>0</v>
      </c>
      <c r="K85" s="68">
        <f>+[1]ШС23!HV25</f>
        <v>0</v>
      </c>
      <c r="L85" s="66"/>
      <c r="M85" s="66">
        <f t="shared" si="4"/>
        <v>0</v>
      </c>
      <c r="N85" s="66"/>
    </row>
    <row r="86" spans="1:14" hidden="1">
      <c r="A86" s="81">
        <v>2</v>
      </c>
      <c r="B86" s="207" t="s">
        <v>272</v>
      </c>
      <c r="C86" s="208"/>
      <c r="D86" s="208"/>
      <c r="E86" s="208"/>
      <c r="F86" s="209"/>
      <c r="G86" s="81">
        <v>1</v>
      </c>
      <c r="H86" s="81">
        <v>12</v>
      </c>
      <c r="I86" s="109">
        <f>ROUND(J86/H86/G86,2)</f>
        <v>0</v>
      </c>
      <c r="J86" s="109">
        <f>+K86</f>
        <v>0</v>
      </c>
      <c r="K86" s="68">
        <f>+[1]ШС23!HW25</f>
        <v>0</v>
      </c>
      <c r="L86" s="66"/>
      <c r="M86" s="66">
        <f t="shared" si="4"/>
        <v>0</v>
      </c>
      <c r="N86" s="66"/>
    </row>
    <row r="87" spans="1:14" hidden="1">
      <c r="A87" s="120"/>
      <c r="B87" s="207" t="s">
        <v>207</v>
      </c>
      <c r="C87" s="208"/>
      <c r="D87" s="208"/>
      <c r="E87" s="208"/>
      <c r="F87" s="209"/>
      <c r="G87" s="81" t="s">
        <v>208</v>
      </c>
      <c r="H87" s="81" t="s">
        <v>208</v>
      </c>
      <c r="I87" s="81" t="s">
        <v>208</v>
      </c>
      <c r="J87" s="109">
        <f>+K87</f>
        <v>0</v>
      </c>
      <c r="K87" s="68">
        <f>+[1]ШС23!HV25+[1]ШС23!HW25</f>
        <v>0</v>
      </c>
      <c r="L87" s="66"/>
      <c r="M87" s="66">
        <f>+IF(K87=0,0,1)</f>
        <v>0</v>
      </c>
      <c r="N87" s="66"/>
    </row>
    <row r="88" spans="1:14" hidden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8"/>
      <c r="L88" s="66"/>
      <c r="M88" s="66">
        <f t="shared" ref="M88:M96" si="5">+M89</f>
        <v>0</v>
      </c>
      <c r="N88" s="66"/>
    </row>
    <row r="89" spans="1:14" ht="15.75" hidden="1">
      <c r="A89" s="206" t="s">
        <v>273</v>
      </c>
      <c r="B89" s="206"/>
      <c r="C89" s="206"/>
      <c r="D89" s="206"/>
      <c r="E89" s="206"/>
      <c r="F89" s="206"/>
      <c r="G89" s="206"/>
      <c r="H89" s="206"/>
      <c r="I89" s="206"/>
      <c r="J89" s="206"/>
      <c r="K89" s="68"/>
      <c r="L89" s="66"/>
      <c r="M89" s="66">
        <f t="shared" si="5"/>
        <v>0</v>
      </c>
      <c r="N89" s="66"/>
    </row>
    <row r="90" spans="1:14" hidden="1">
      <c r="A90" s="112"/>
      <c r="B90" s="112"/>
      <c r="C90" s="112"/>
      <c r="D90" s="112"/>
      <c r="E90" s="112"/>
      <c r="F90" s="67"/>
      <c r="G90" s="67"/>
      <c r="H90" s="67"/>
      <c r="I90" s="67"/>
      <c r="J90" s="67"/>
      <c r="K90" s="68"/>
      <c r="L90" s="66"/>
      <c r="M90" s="66">
        <f t="shared" si="5"/>
        <v>0</v>
      </c>
      <c r="N90" s="66"/>
    </row>
    <row r="91" spans="1:14" hidden="1">
      <c r="A91" s="77" t="s">
        <v>176</v>
      </c>
      <c r="B91" s="197" t="s">
        <v>238</v>
      </c>
      <c r="C91" s="198"/>
      <c r="D91" s="198"/>
      <c r="E91" s="198"/>
      <c r="F91" s="198"/>
      <c r="G91" s="199"/>
      <c r="H91" s="77" t="s">
        <v>274</v>
      </c>
      <c r="I91" s="77" t="s">
        <v>240</v>
      </c>
      <c r="J91" s="78" t="s">
        <v>266</v>
      </c>
      <c r="K91" s="68"/>
      <c r="L91" s="66"/>
      <c r="M91" s="66">
        <f t="shared" si="5"/>
        <v>0</v>
      </c>
      <c r="N91" s="66"/>
    </row>
    <row r="92" spans="1:14" hidden="1">
      <c r="A92" s="79" t="s">
        <v>183</v>
      </c>
      <c r="B92" s="79"/>
      <c r="C92" s="91"/>
      <c r="D92" s="91"/>
      <c r="E92" s="91"/>
      <c r="F92" s="91"/>
      <c r="G92" s="91"/>
      <c r="H92" s="79"/>
      <c r="I92" s="79" t="s">
        <v>275</v>
      </c>
      <c r="J92" s="80" t="s">
        <v>276</v>
      </c>
      <c r="K92" s="68"/>
      <c r="L92" s="66"/>
      <c r="M92" s="66">
        <f t="shared" si="5"/>
        <v>0</v>
      </c>
      <c r="N92" s="66"/>
    </row>
    <row r="93" spans="1:14" hidden="1">
      <c r="A93" s="79"/>
      <c r="B93" s="79"/>
      <c r="C93" s="91"/>
      <c r="D93" s="91"/>
      <c r="E93" s="91"/>
      <c r="F93" s="91"/>
      <c r="G93" s="91"/>
      <c r="H93" s="79"/>
      <c r="I93" s="79" t="s">
        <v>277</v>
      </c>
      <c r="J93" s="80" t="s">
        <v>216</v>
      </c>
      <c r="K93" s="68"/>
      <c r="L93" s="66"/>
      <c r="M93" s="66">
        <f t="shared" si="5"/>
        <v>0</v>
      </c>
      <c r="N93" s="66"/>
    </row>
    <row r="94" spans="1:14" hidden="1">
      <c r="A94" s="81">
        <v>1</v>
      </c>
      <c r="B94" s="200">
        <v>2</v>
      </c>
      <c r="C94" s="201"/>
      <c r="D94" s="201"/>
      <c r="E94" s="201"/>
      <c r="F94" s="201"/>
      <c r="G94" s="202"/>
      <c r="H94" s="81">
        <v>3</v>
      </c>
      <c r="I94" s="81">
        <v>4</v>
      </c>
      <c r="J94" s="82">
        <v>5</v>
      </c>
      <c r="K94" s="68"/>
      <c r="L94" s="66"/>
      <c r="M94" s="66">
        <f t="shared" si="5"/>
        <v>0</v>
      </c>
      <c r="N94" s="66"/>
    </row>
    <row r="95" spans="1:14" hidden="1">
      <c r="A95" s="81">
        <v>1</v>
      </c>
      <c r="B95" s="120" t="s">
        <v>278</v>
      </c>
      <c r="C95" s="121"/>
      <c r="D95" s="121"/>
      <c r="E95" s="121"/>
      <c r="F95" s="121"/>
      <c r="G95" s="121"/>
      <c r="H95" s="120"/>
      <c r="I95" s="122">
        <v>1</v>
      </c>
      <c r="J95" s="109">
        <f>+J97</f>
        <v>0</v>
      </c>
      <c r="K95" s="68"/>
      <c r="L95" s="66"/>
      <c r="M95" s="66">
        <f t="shared" si="5"/>
        <v>0</v>
      </c>
      <c r="N95" s="66"/>
    </row>
    <row r="96" spans="1:14" hidden="1">
      <c r="A96" s="81"/>
      <c r="B96" s="120"/>
      <c r="C96" s="121"/>
      <c r="D96" s="121"/>
      <c r="E96" s="121"/>
      <c r="F96" s="121"/>
      <c r="G96" s="121"/>
      <c r="H96" s="120"/>
      <c r="I96" s="120"/>
      <c r="J96" s="109"/>
      <c r="K96" s="68"/>
      <c r="L96" s="66"/>
      <c r="M96" s="66">
        <f t="shared" si="5"/>
        <v>0</v>
      </c>
      <c r="N96" s="66"/>
    </row>
    <row r="97" spans="1:14" hidden="1">
      <c r="A97" s="81"/>
      <c r="B97" s="123" t="s">
        <v>207</v>
      </c>
      <c r="C97" s="124"/>
      <c r="D97" s="124"/>
      <c r="E97" s="124"/>
      <c r="F97" s="124"/>
      <c r="G97" s="124"/>
      <c r="H97" s="81" t="s">
        <v>208</v>
      </c>
      <c r="I97" s="81" t="s">
        <v>208</v>
      </c>
      <c r="J97" s="109">
        <f>+K97</f>
        <v>0</v>
      </c>
      <c r="K97" s="68">
        <f>+[1]ШС23!HY25</f>
        <v>0</v>
      </c>
      <c r="L97" s="66"/>
      <c r="M97" s="66">
        <f>+IF(K97=0,0,1)</f>
        <v>0</v>
      </c>
      <c r="N97" s="66"/>
    </row>
    <row r="98" spans="1:14" ht="15.75" hidden="1">
      <c r="A98" s="125"/>
      <c r="B98" s="125"/>
      <c r="C98" s="125"/>
      <c r="D98" s="125"/>
      <c r="E98" s="125"/>
      <c r="F98" s="67"/>
      <c r="G98" s="67"/>
      <c r="H98" s="67"/>
      <c r="I98" s="67"/>
      <c r="J98" s="67"/>
      <c r="K98" s="68"/>
      <c r="L98" s="66"/>
      <c r="M98" s="66">
        <f t="shared" ref="M98:M104" si="6">+M99</f>
        <v>0</v>
      </c>
      <c r="N98" s="66"/>
    </row>
    <row r="99" spans="1:14" ht="15.75" hidden="1">
      <c r="A99" s="206" t="s">
        <v>279</v>
      </c>
      <c r="B99" s="206"/>
      <c r="C99" s="206"/>
      <c r="D99" s="206"/>
      <c r="E99" s="206"/>
      <c r="F99" s="206"/>
      <c r="G99" s="206"/>
      <c r="H99" s="206"/>
      <c r="I99" s="206"/>
      <c r="J99" s="206"/>
      <c r="K99" s="68"/>
      <c r="L99" s="66"/>
      <c r="M99" s="66">
        <f t="shared" si="6"/>
        <v>0</v>
      </c>
      <c r="N99" s="66"/>
    </row>
    <row r="100" spans="1:14" hidden="1">
      <c r="A100" s="112"/>
      <c r="B100" s="112"/>
      <c r="C100" s="112"/>
      <c r="D100" s="112"/>
      <c r="E100" s="112"/>
      <c r="F100" s="67"/>
      <c r="G100" s="67"/>
      <c r="H100" s="67"/>
      <c r="I100" s="67"/>
      <c r="J100" s="67"/>
      <c r="K100" s="68"/>
      <c r="L100" s="66"/>
      <c r="M100" s="66">
        <f t="shared" si="6"/>
        <v>0</v>
      </c>
      <c r="N100" s="66"/>
    </row>
    <row r="101" spans="1:14" hidden="1">
      <c r="A101" s="77" t="s">
        <v>176</v>
      </c>
      <c r="B101" s="197" t="s">
        <v>238</v>
      </c>
      <c r="C101" s="198"/>
      <c r="D101" s="198"/>
      <c r="E101" s="198"/>
      <c r="F101" s="198"/>
      <c r="G101" s="198"/>
      <c r="H101" s="199"/>
      <c r="I101" s="77" t="s">
        <v>240</v>
      </c>
      <c r="J101" s="78" t="s">
        <v>266</v>
      </c>
      <c r="K101" s="68"/>
      <c r="L101" s="66"/>
      <c r="M101" s="66">
        <f t="shared" si="6"/>
        <v>0</v>
      </c>
      <c r="N101" s="66"/>
    </row>
    <row r="102" spans="1:14" hidden="1">
      <c r="A102" s="79" t="s">
        <v>183</v>
      </c>
      <c r="B102" s="79"/>
      <c r="C102" s="91"/>
      <c r="D102" s="91"/>
      <c r="E102" s="91"/>
      <c r="F102" s="91"/>
      <c r="G102" s="91"/>
      <c r="H102" s="126"/>
      <c r="I102" s="79" t="s">
        <v>280</v>
      </c>
      <c r="J102" s="80" t="s">
        <v>281</v>
      </c>
      <c r="K102" s="68"/>
      <c r="L102" s="66"/>
      <c r="M102" s="66">
        <f t="shared" si="6"/>
        <v>0</v>
      </c>
      <c r="N102" s="66"/>
    </row>
    <row r="103" spans="1:14" hidden="1">
      <c r="A103" s="79"/>
      <c r="B103" s="79"/>
      <c r="C103" s="91"/>
      <c r="D103" s="91"/>
      <c r="E103" s="91"/>
      <c r="F103" s="91"/>
      <c r="G103" s="91"/>
      <c r="H103" s="127"/>
      <c r="I103" s="79"/>
      <c r="J103" s="80"/>
      <c r="K103" s="68"/>
      <c r="L103" s="66"/>
      <c r="M103" s="66">
        <f t="shared" si="6"/>
        <v>0</v>
      </c>
      <c r="N103" s="66"/>
    </row>
    <row r="104" spans="1:14" hidden="1">
      <c r="A104" s="81">
        <v>1</v>
      </c>
      <c r="B104" s="200">
        <v>2</v>
      </c>
      <c r="C104" s="201"/>
      <c r="D104" s="201"/>
      <c r="E104" s="201"/>
      <c r="F104" s="201"/>
      <c r="G104" s="201"/>
      <c r="H104" s="202"/>
      <c r="I104" s="81">
        <v>3</v>
      </c>
      <c r="J104" s="82">
        <v>4</v>
      </c>
      <c r="K104" s="68"/>
      <c r="L104" s="66"/>
      <c r="M104" s="66">
        <f t="shared" si="6"/>
        <v>0</v>
      </c>
      <c r="N104" s="66"/>
    </row>
    <row r="105" spans="1:14" hidden="1">
      <c r="A105" s="81">
        <v>1</v>
      </c>
      <c r="B105" s="123" t="s">
        <v>282</v>
      </c>
      <c r="C105" s="124"/>
      <c r="D105" s="124"/>
      <c r="E105" s="124"/>
      <c r="F105" s="124"/>
      <c r="G105" s="124"/>
      <c r="H105" s="124"/>
      <c r="I105" s="122">
        <v>1</v>
      </c>
      <c r="J105" s="109">
        <f>+K105</f>
        <v>0</v>
      </c>
      <c r="K105" s="68">
        <f>+[1]ШС23!HZ25</f>
        <v>0</v>
      </c>
      <c r="L105" s="66"/>
      <c r="M105" s="66">
        <f>+M106</f>
        <v>0</v>
      </c>
      <c r="N105" s="66"/>
    </row>
    <row r="106" spans="1:14" hidden="1">
      <c r="A106" s="81"/>
      <c r="B106" s="123" t="s">
        <v>207</v>
      </c>
      <c r="C106" s="124"/>
      <c r="D106" s="124"/>
      <c r="E106" s="124"/>
      <c r="F106" s="124"/>
      <c r="G106" s="124"/>
      <c r="H106" s="124"/>
      <c r="I106" s="81" t="s">
        <v>208</v>
      </c>
      <c r="J106" s="128">
        <f>+J105</f>
        <v>0</v>
      </c>
      <c r="L106" s="66"/>
      <c r="M106" s="66">
        <f>+IF(K105=0,0,1)</f>
        <v>0</v>
      </c>
      <c r="N106" s="66"/>
    </row>
    <row r="107" spans="1:14" ht="15.75">
      <c r="A107" s="125"/>
      <c r="B107" s="125"/>
      <c r="C107" s="125"/>
      <c r="D107" s="125"/>
      <c r="E107" s="125"/>
      <c r="F107" s="70"/>
      <c r="G107" s="70"/>
      <c r="H107" s="70"/>
      <c r="I107" s="70"/>
      <c r="J107" s="70"/>
      <c r="K107" s="68"/>
      <c r="L107" s="66"/>
      <c r="M107" s="66">
        <f t="shared" ref="M107:M112" si="7">+M108</f>
        <v>1</v>
      </c>
      <c r="N107" s="66"/>
    </row>
    <row r="108" spans="1:14" ht="15.75">
      <c r="A108" s="206" t="s">
        <v>283</v>
      </c>
      <c r="B108" s="206"/>
      <c r="C108" s="206"/>
      <c r="D108" s="206"/>
      <c r="E108" s="206"/>
      <c r="F108" s="206"/>
      <c r="G108" s="206"/>
      <c r="H108" s="206"/>
      <c r="I108" s="206"/>
      <c r="J108" s="206"/>
      <c r="K108" s="68"/>
      <c r="L108" s="66"/>
      <c r="M108" s="66">
        <f t="shared" si="7"/>
        <v>1</v>
      </c>
      <c r="N108" s="66"/>
    </row>
    <row r="109" spans="1:14" ht="15.75">
      <c r="A109" s="112"/>
      <c r="B109" s="112"/>
      <c r="C109" s="112"/>
      <c r="D109" s="112"/>
      <c r="E109" s="112"/>
      <c r="F109" s="70"/>
      <c r="G109" s="70"/>
      <c r="H109" s="70"/>
      <c r="I109" s="70"/>
      <c r="J109" s="70"/>
      <c r="K109" s="68"/>
      <c r="L109" s="66"/>
      <c r="M109" s="66">
        <f t="shared" si="7"/>
        <v>1</v>
      </c>
      <c r="N109" s="66"/>
    </row>
    <row r="110" spans="1:14">
      <c r="A110" s="77" t="s">
        <v>176</v>
      </c>
      <c r="B110" s="197" t="s">
        <v>238</v>
      </c>
      <c r="C110" s="198"/>
      <c r="D110" s="198"/>
      <c r="E110" s="198"/>
      <c r="F110" s="198"/>
      <c r="G110" s="199"/>
      <c r="H110" s="77" t="s">
        <v>240</v>
      </c>
      <c r="I110" s="77" t="s">
        <v>284</v>
      </c>
      <c r="J110" s="77" t="s">
        <v>242</v>
      </c>
      <c r="K110" s="68"/>
      <c r="L110" s="66"/>
      <c r="M110" s="66">
        <f t="shared" si="7"/>
        <v>1</v>
      </c>
      <c r="N110" s="66"/>
    </row>
    <row r="111" spans="1:14">
      <c r="A111" s="79" t="s">
        <v>183</v>
      </c>
      <c r="B111" s="79"/>
      <c r="C111" s="91"/>
      <c r="D111" s="91"/>
      <c r="E111" s="91"/>
      <c r="F111" s="91"/>
      <c r="G111" s="91"/>
      <c r="H111" s="79"/>
      <c r="I111" s="79" t="s">
        <v>285</v>
      </c>
      <c r="J111" s="79" t="s">
        <v>286</v>
      </c>
      <c r="K111" s="68"/>
      <c r="L111" s="66"/>
      <c r="M111" s="66">
        <f t="shared" si="7"/>
        <v>1</v>
      </c>
      <c r="N111" s="66"/>
    </row>
    <row r="112" spans="1:14">
      <c r="A112" s="79"/>
      <c r="B112" s="79"/>
      <c r="C112" s="91"/>
      <c r="D112" s="91"/>
      <c r="E112" s="91"/>
      <c r="F112" s="91"/>
      <c r="G112" s="91"/>
      <c r="H112" s="79"/>
      <c r="I112" s="79" t="s">
        <v>216</v>
      </c>
      <c r="J112" s="79"/>
      <c r="K112" s="68"/>
      <c r="L112" s="66"/>
      <c r="M112" s="66">
        <f t="shared" si="7"/>
        <v>1</v>
      </c>
      <c r="N112" s="66"/>
    </row>
    <row r="113" spans="1:14">
      <c r="A113" s="81">
        <v>1</v>
      </c>
      <c r="B113" s="200">
        <v>2</v>
      </c>
      <c r="C113" s="201"/>
      <c r="D113" s="201"/>
      <c r="E113" s="201"/>
      <c r="F113" s="201"/>
      <c r="G113" s="202"/>
      <c r="H113" s="81">
        <v>3</v>
      </c>
      <c r="I113" s="81">
        <v>4</v>
      </c>
      <c r="J113" s="81">
        <v>5</v>
      </c>
      <c r="K113" s="68"/>
      <c r="L113" s="66"/>
      <c r="M113" s="66">
        <f>+M117</f>
        <v>1</v>
      </c>
      <c r="N113" s="66"/>
    </row>
    <row r="114" spans="1:14">
      <c r="A114" s="81">
        <v>1</v>
      </c>
      <c r="B114" s="120" t="s">
        <v>287</v>
      </c>
      <c r="C114" s="94"/>
      <c r="D114" s="94"/>
      <c r="E114" s="94"/>
      <c r="F114" s="94"/>
      <c r="G114" s="94"/>
      <c r="H114" s="109">
        <v>4</v>
      </c>
      <c r="I114" s="85">
        <f>ROUND(J114/H114,2)</f>
        <v>253775</v>
      </c>
      <c r="J114" s="85">
        <f>+K114</f>
        <v>1015100</v>
      </c>
      <c r="K114" s="68">
        <f>+[1]ШС23!$IB$25</f>
        <v>1015100</v>
      </c>
      <c r="L114" s="66"/>
      <c r="M114" s="66">
        <f>+IF(K114=0,0,1)</f>
        <v>1</v>
      </c>
      <c r="N114" s="66"/>
    </row>
    <row r="115" spans="1:14" hidden="1">
      <c r="A115" s="81">
        <v>2</v>
      </c>
      <c r="B115" s="120" t="s">
        <v>288</v>
      </c>
      <c r="C115" s="94"/>
      <c r="D115" s="94"/>
      <c r="E115" s="94"/>
      <c r="F115" s="94"/>
      <c r="G115" s="94"/>
      <c r="H115" s="109">
        <v>25</v>
      </c>
      <c r="I115" s="85">
        <f>ROUND(J115/H115,2)</f>
        <v>0</v>
      </c>
      <c r="J115" s="85">
        <f>+K115</f>
        <v>0</v>
      </c>
      <c r="K115" s="68">
        <f>+[1]ШС23!$IC$25</f>
        <v>0</v>
      </c>
      <c r="L115" s="66"/>
      <c r="M115" s="66">
        <f>+IF(K115=0,0,1)</f>
        <v>0</v>
      </c>
      <c r="N115" s="66"/>
    </row>
    <row r="116" spans="1:14" hidden="1">
      <c r="A116" s="81">
        <v>3</v>
      </c>
      <c r="B116" s="120" t="s">
        <v>289</v>
      </c>
      <c r="C116" s="121"/>
      <c r="D116" s="121"/>
      <c r="E116" s="121"/>
      <c r="F116" s="121"/>
      <c r="G116" s="121"/>
      <c r="H116" s="109">
        <v>50</v>
      </c>
      <c r="I116" s="85">
        <f>ROUND(J116/H116,2)</f>
        <v>0</v>
      </c>
      <c r="J116" s="109">
        <f>+K116</f>
        <v>0</v>
      </c>
      <c r="K116" s="68">
        <f>+[1]ШС23!$ID$25</f>
        <v>0</v>
      </c>
      <c r="L116" s="66"/>
      <c r="M116" s="66">
        <f>+IF(K116=0,0,1)</f>
        <v>0</v>
      </c>
      <c r="N116" s="66"/>
    </row>
    <row r="117" spans="1:14" ht="15.75">
      <c r="A117" s="81"/>
      <c r="B117" s="123" t="s">
        <v>207</v>
      </c>
      <c r="C117" s="124"/>
      <c r="D117" s="124"/>
      <c r="E117" s="124"/>
      <c r="F117" s="124"/>
      <c r="G117" s="124"/>
      <c r="H117" s="81" t="s">
        <v>208</v>
      </c>
      <c r="I117" s="81" t="s">
        <v>208</v>
      </c>
      <c r="J117" s="109">
        <f>+J114+J115+J116</f>
        <v>1015100</v>
      </c>
      <c r="K117" s="68"/>
      <c r="L117" s="70"/>
      <c r="M117" s="66">
        <f>+IF(J117=0,0,1)</f>
        <v>1</v>
      </c>
      <c r="N117" s="66"/>
    </row>
    <row r="118" spans="1:14" ht="15.75">
      <c r="A118" s="91"/>
      <c r="B118" s="129"/>
      <c r="C118" s="129"/>
      <c r="D118" s="129"/>
      <c r="E118" s="129"/>
      <c r="F118" s="129"/>
      <c r="G118" s="129"/>
      <c r="H118" s="91"/>
      <c r="I118" s="91"/>
      <c r="J118" s="130"/>
      <c r="K118" s="68"/>
      <c r="L118" s="70"/>
      <c r="M118" s="66">
        <f>+M119</f>
        <v>1</v>
      </c>
      <c r="N118" s="66"/>
    </row>
    <row r="119" spans="1:14" ht="15.75">
      <c r="A119" s="196" t="s">
        <v>170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63"/>
      <c r="L119" s="64"/>
      <c r="M119" s="66">
        <f>+M120</f>
        <v>1</v>
      </c>
      <c r="N119" s="64"/>
    </row>
    <row r="120" spans="1:14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8"/>
      <c r="L120" s="66"/>
      <c r="M120" s="66">
        <f t="shared" ref="M120:M133" si="8">+M121</f>
        <v>1</v>
      </c>
      <c r="N120" s="66"/>
    </row>
    <row r="121" spans="1:14" ht="15.75">
      <c r="A121" s="69" t="s">
        <v>171</v>
      </c>
      <c r="B121" s="70"/>
      <c r="C121" s="71" t="str">
        <f>+D75</f>
        <v>8130701ПП10074200</v>
      </c>
      <c r="D121" s="72"/>
      <c r="E121" s="72"/>
      <c r="F121" s="72"/>
      <c r="G121" s="72"/>
      <c r="H121" s="72"/>
      <c r="I121" s="72"/>
      <c r="J121" s="72"/>
      <c r="K121" s="68" t="s">
        <v>290</v>
      </c>
      <c r="L121" s="66"/>
      <c r="M121" s="66">
        <f t="shared" si="8"/>
        <v>1</v>
      </c>
      <c r="N121" s="66"/>
    </row>
    <row r="122" spans="1:14">
      <c r="A122" s="73"/>
      <c r="B122" s="74"/>
      <c r="C122" s="75"/>
      <c r="D122" s="75"/>
      <c r="E122" s="75"/>
      <c r="F122" s="75"/>
      <c r="G122" s="75"/>
      <c r="H122" s="75"/>
      <c r="I122" s="75"/>
      <c r="J122" s="75"/>
      <c r="K122" s="68"/>
      <c r="L122" s="66"/>
      <c r="M122" s="66">
        <f t="shared" si="8"/>
        <v>1</v>
      </c>
      <c r="N122" s="66"/>
    </row>
    <row r="123" spans="1:14" ht="15.75">
      <c r="A123" s="69" t="s">
        <v>173</v>
      </c>
      <c r="B123" s="70"/>
      <c r="C123" s="70"/>
      <c r="D123" s="70"/>
      <c r="E123" s="76" t="s">
        <v>174</v>
      </c>
      <c r="F123" s="76"/>
      <c r="G123" s="76"/>
      <c r="H123" s="76"/>
      <c r="I123" s="76"/>
      <c r="J123" s="76"/>
      <c r="K123" s="68"/>
      <c r="L123" s="66"/>
      <c r="M123" s="66">
        <f t="shared" si="8"/>
        <v>1</v>
      </c>
      <c r="N123" s="66"/>
    </row>
    <row r="124" spans="1:14" ht="15.75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68"/>
      <c r="L124" s="66"/>
      <c r="M124" s="66">
        <f t="shared" si="8"/>
        <v>1</v>
      </c>
      <c r="N124" s="66"/>
    </row>
    <row r="125" spans="1:14" ht="15.75">
      <c r="A125" s="196" t="s">
        <v>175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68"/>
      <c r="L125" s="66"/>
      <c r="M125" s="66">
        <f t="shared" si="8"/>
        <v>1</v>
      </c>
      <c r="N125" s="66"/>
    </row>
    <row r="126" spans="1:14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8"/>
      <c r="L126" s="66"/>
      <c r="M126" s="66">
        <f t="shared" si="8"/>
        <v>1</v>
      </c>
      <c r="N126" s="66"/>
    </row>
    <row r="127" spans="1:14">
      <c r="A127" s="77" t="s">
        <v>176</v>
      </c>
      <c r="B127" s="77" t="s">
        <v>177</v>
      </c>
      <c r="C127" s="77" t="s">
        <v>178</v>
      </c>
      <c r="D127" s="200" t="s">
        <v>179</v>
      </c>
      <c r="E127" s="201"/>
      <c r="F127" s="201"/>
      <c r="G127" s="202"/>
      <c r="H127" s="77" t="s">
        <v>180</v>
      </c>
      <c r="I127" s="77" t="s">
        <v>181</v>
      </c>
      <c r="J127" s="78" t="s">
        <v>182</v>
      </c>
      <c r="K127" s="68"/>
      <c r="L127" s="66"/>
      <c r="M127" s="66">
        <f t="shared" si="8"/>
        <v>1</v>
      </c>
      <c r="N127" s="66"/>
    </row>
    <row r="128" spans="1:14">
      <c r="A128" s="79" t="s">
        <v>183</v>
      </c>
      <c r="B128" s="79" t="s">
        <v>184</v>
      </c>
      <c r="C128" s="79" t="s">
        <v>185</v>
      </c>
      <c r="D128" s="77" t="s">
        <v>186</v>
      </c>
      <c r="E128" s="200" t="s">
        <v>33</v>
      </c>
      <c r="F128" s="201"/>
      <c r="G128" s="202"/>
      <c r="H128" s="79" t="s">
        <v>187</v>
      </c>
      <c r="I128" s="79" t="s">
        <v>188</v>
      </c>
      <c r="J128" s="80" t="s">
        <v>189</v>
      </c>
      <c r="K128" s="68"/>
      <c r="L128" s="66"/>
      <c r="M128" s="66">
        <f t="shared" si="8"/>
        <v>1</v>
      </c>
      <c r="N128" s="66"/>
    </row>
    <row r="129" spans="1:14">
      <c r="A129" s="79"/>
      <c r="B129" s="79" t="s">
        <v>190</v>
      </c>
      <c r="C129" s="79" t="s">
        <v>191</v>
      </c>
      <c r="D129" s="79"/>
      <c r="E129" s="77" t="s">
        <v>192</v>
      </c>
      <c r="F129" s="77" t="s">
        <v>193</v>
      </c>
      <c r="G129" s="77" t="s">
        <v>193</v>
      </c>
      <c r="H129" s="79" t="s">
        <v>194</v>
      </c>
      <c r="I129" s="79"/>
      <c r="J129" s="80" t="s">
        <v>195</v>
      </c>
      <c r="K129" s="68"/>
      <c r="L129" s="66"/>
      <c r="M129" s="66">
        <f t="shared" si="8"/>
        <v>1</v>
      </c>
      <c r="N129" s="66"/>
    </row>
    <row r="130" spans="1:14">
      <c r="A130" s="79"/>
      <c r="B130" s="79"/>
      <c r="C130" s="79"/>
      <c r="D130" s="79"/>
      <c r="E130" s="79" t="s">
        <v>194</v>
      </c>
      <c r="F130" s="79" t="s">
        <v>196</v>
      </c>
      <c r="G130" s="79" t="s">
        <v>197</v>
      </c>
      <c r="H130" s="79" t="s">
        <v>198</v>
      </c>
      <c r="I130" s="79"/>
      <c r="J130" s="80" t="s">
        <v>199</v>
      </c>
      <c r="K130" s="68"/>
      <c r="L130" s="66"/>
      <c r="M130" s="66">
        <f t="shared" si="8"/>
        <v>1</v>
      </c>
      <c r="N130" s="66"/>
    </row>
    <row r="131" spans="1:14">
      <c r="A131" s="79"/>
      <c r="B131" s="79"/>
      <c r="C131" s="79"/>
      <c r="D131" s="79"/>
      <c r="E131" s="79" t="s">
        <v>200</v>
      </c>
      <c r="F131" s="79" t="s">
        <v>201</v>
      </c>
      <c r="G131" s="79" t="s">
        <v>201</v>
      </c>
      <c r="H131" s="79"/>
      <c r="I131" s="79"/>
      <c r="J131" s="80" t="s">
        <v>202</v>
      </c>
      <c r="K131" s="68"/>
      <c r="L131" s="66"/>
      <c r="M131" s="66">
        <f t="shared" si="8"/>
        <v>1</v>
      </c>
      <c r="N131" s="66"/>
    </row>
    <row r="132" spans="1:14">
      <c r="A132" s="81">
        <v>1</v>
      </c>
      <c r="B132" s="81">
        <v>2</v>
      </c>
      <c r="C132" s="81">
        <v>3</v>
      </c>
      <c r="D132" s="81">
        <v>4</v>
      </c>
      <c r="E132" s="81">
        <v>5</v>
      </c>
      <c r="F132" s="81">
        <v>6</v>
      </c>
      <c r="G132" s="81">
        <v>7</v>
      </c>
      <c r="H132" s="81">
        <v>8</v>
      </c>
      <c r="I132" s="81">
        <v>9</v>
      </c>
      <c r="J132" s="82">
        <v>10</v>
      </c>
      <c r="K132" s="68"/>
      <c r="L132" s="66"/>
      <c r="M132" s="66">
        <f t="shared" si="8"/>
        <v>1</v>
      </c>
      <c r="N132" s="66"/>
    </row>
    <row r="133" spans="1:14" ht="25.5">
      <c r="A133" s="81">
        <v>1</v>
      </c>
      <c r="B133" s="83" t="s">
        <v>204</v>
      </c>
      <c r="C133" s="84">
        <f>+L134</f>
        <v>1</v>
      </c>
      <c r="D133" s="85">
        <f>+SUM(E133:G133)</f>
        <v>840</v>
      </c>
      <c r="E133" s="85">
        <f>ROUND(J133/I133/12/C133,1)</f>
        <v>840</v>
      </c>
      <c r="F133" s="85"/>
      <c r="G133" s="85"/>
      <c r="H133" s="85"/>
      <c r="I133" s="84">
        <v>2.5</v>
      </c>
      <c r="J133" s="85">
        <f>+K134</f>
        <v>25200</v>
      </c>
      <c r="K133" s="68"/>
      <c r="L133" s="66"/>
      <c r="M133" s="66">
        <f t="shared" si="8"/>
        <v>1</v>
      </c>
      <c r="N133" s="66"/>
    </row>
    <row r="134" spans="1:14">
      <c r="A134" s="86" t="s">
        <v>207</v>
      </c>
      <c r="B134" s="87"/>
      <c r="C134" s="81" t="s">
        <v>208</v>
      </c>
      <c r="D134" s="85">
        <f>+SUM(D133:D133)</f>
        <v>840</v>
      </c>
      <c r="E134" s="81" t="s">
        <v>208</v>
      </c>
      <c r="F134" s="81" t="s">
        <v>208</v>
      </c>
      <c r="G134" s="81" t="s">
        <v>208</v>
      </c>
      <c r="H134" s="88" t="s">
        <v>208</v>
      </c>
      <c r="I134" s="81" t="s">
        <v>208</v>
      </c>
      <c r="J134" s="85">
        <f>+SUM(J133:J133)</f>
        <v>25200</v>
      </c>
      <c r="K134" s="68">
        <f>+[1]ШС23!$FT$25</f>
        <v>25200</v>
      </c>
      <c r="L134" s="66">
        <f>+ROUND(K134/(675*2.5*12),0)</f>
        <v>1</v>
      </c>
      <c r="M134" s="66">
        <f>+IF(K134=0,0,1)</f>
        <v>1</v>
      </c>
      <c r="N134" s="66"/>
    </row>
    <row r="135" spans="1:14" ht="15.75">
      <c r="A135" s="89"/>
      <c r="B135" s="89"/>
      <c r="C135" s="89"/>
      <c r="D135" s="89"/>
      <c r="E135" s="89"/>
      <c r="F135" s="89"/>
      <c r="G135" s="66"/>
      <c r="H135" s="66"/>
      <c r="I135" s="66"/>
      <c r="J135" s="66"/>
      <c r="K135" s="68"/>
      <c r="L135" s="66"/>
      <c r="M135" s="66">
        <f t="shared" ref="M135:M157" si="9">+M136</f>
        <v>1</v>
      </c>
      <c r="N135" s="66"/>
    </row>
    <row r="136" spans="1:14" ht="15.75">
      <c r="A136" s="196" t="s">
        <v>209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8"/>
      <c r="L136" s="66"/>
      <c r="M136" s="66">
        <f t="shared" si="9"/>
        <v>1</v>
      </c>
      <c r="N136" s="66"/>
    </row>
    <row r="137" spans="1:14" ht="15.75">
      <c r="A137" s="196" t="s">
        <v>210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68"/>
      <c r="L137" s="66"/>
      <c r="M137" s="66">
        <f t="shared" si="9"/>
        <v>1</v>
      </c>
      <c r="N137" s="66"/>
    </row>
    <row r="138" spans="1:14" ht="15.75">
      <c r="A138" s="196" t="s">
        <v>211</v>
      </c>
      <c r="B138" s="196"/>
      <c r="C138" s="196"/>
      <c r="D138" s="196"/>
      <c r="E138" s="196"/>
      <c r="F138" s="196"/>
      <c r="G138" s="196"/>
      <c r="H138" s="196"/>
      <c r="I138" s="196"/>
      <c r="J138" s="196"/>
      <c r="K138" s="68"/>
      <c r="L138" s="66"/>
      <c r="M138" s="66">
        <f t="shared" si="9"/>
        <v>1</v>
      </c>
      <c r="N138" s="66"/>
    </row>
    <row r="139" spans="1:14">
      <c r="A139" s="90"/>
      <c r="B139" s="90"/>
      <c r="C139" s="90"/>
      <c r="D139" s="90"/>
      <c r="E139" s="90"/>
      <c r="F139" s="90"/>
      <c r="G139" s="66"/>
      <c r="H139" s="66"/>
      <c r="I139" s="66"/>
      <c r="J139" s="66"/>
      <c r="K139" s="68"/>
      <c r="L139" s="66"/>
      <c r="M139" s="66">
        <f t="shared" si="9"/>
        <v>1</v>
      </c>
      <c r="N139" s="66"/>
    </row>
    <row r="140" spans="1:14">
      <c r="A140" s="77" t="s">
        <v>176</v>
      </c>
      <c r="B140" s="197" t="s">
        <v>212</v>
      </c>
      <c r="C140" s="198"/>
      <c r="D140" s="198"/>
      <c r="E140" s="198"/>
      <c r="F140" s="198"/>
      <c r="G140" s="198"/>
      <c r="H140" s="199"/>
      <c r="I140" s="77" t="s">
        <v>213</v>
      </c>
      <c r="J140" s="78" t="s">
        <v>214</v>
      </c>
      <c r="K140" s="68"/>
      <c r="L140" s="66"/>
      <c r="M140" s="66">
        <f t="shared" si="9"/>
        <v>1</v>
      </c>
      <c r="N140" s="66"/>
    </row>
    <row r="141" spans="1:14">
      <c r="A141" s="79" t="s">
        <v>183</v>
      </c>
      <c r="B141" s="79"/>
      <c r="C141" s="91"/>
      <c r="D141" s="92"/>
      <c r="E141" s="92"/>
      <c r="F141" s="91"/>
      <c r="G141" s="91"/>
      <c r="H141" s="93"/>
      <c r="I141" s="79" t="s">
        <v>215</v>
      </c>
      <c r="J141" s="80" t="s">
        <v>216</v>
      </c>
      <c r="K141" s="68"/>
      <c r="L141" s="66"/>
      <c r="M141" s="66">
        <f t="shared" si="9"/>
        <v>1</v>
      </c>
      <c r="N141" s="66"/>
    </row>
    <row r="142" spans="1:14">
      <c r="A142" s="79"/>
      <c r="B142" s="79"/>
      <c r="C142" s="91"/>
      <c r="D142" s="92"/>
      <c r="E142" s="92"/>
      <c r="F142" s="91"/>
      <c r="G142" s="91"/>
      <c r="H142" s="93"/>
      <c r="I142" s="79" t="s">
        <v>217</v>
      </c>
      <c r="J142" s="80"/>
      <c r="K142" s="68"/>
      <c r="L142" s="66"/>
      <c r="M142" s="66">
        <f t="shared" si="9"/>
        <v>1</v>
      </c>
      <c r="N142" s="66"/>
    </row>
    <row r="143" spans="1:14">
      <c r="A143" s="88"/>
      <c r="B143" s="88"/>
      <c r="C143" s="94"/>
      <c r="D143" s="95"/>
      <c r="E143" s="95"/>
      <c r="F143" s="94"/>
      <c r="G143" s="94"/>
      <c r="H143" s="96"/>
      <c r="I143" s="88" t="s">
        <v>218</v>
      </c>
      <c r="J143" s="97"/>
      <c r="K143" s="68"/>
      <c r="L143" s="66"/>
      <c r="M143" s="66">
        <f t="shared" si="9"/>
        <v>1</v>
      </c>
      <c r="N143" s="66"/>
    </row>
    <row r="144" spans="1:14">
      <c r="A144" s="81">
        <v>1</v>
      </c>
      <c r="B144" s="200">
        <v>2</v>
      </c>
      <c r="C144" s="201"/>
      <c r="D144" s="201"/>
      <c r="E144" s="201"/>
      <c r="F144" s="201"/>
      <c r="G144" s="201"/>
      <c r="H144" s="202"/>
      <c r="I144" s="81">
        <v>3</v>
      </c>
      <c r="J144" s="82">
        <v>4</v>
      </c>
      <c r="K144" s="68"/>
      <c r="L144" s="66"/>
      <c r="M144" s="66">
        <f t="shared" si="9"/>
        <v>1</v>
      </c>
      <c r="N144" s="66"/>
    </row>
    <row r="145" spans="1:14">
      <c r="A145" s="81">
        <v>1</v>
      </c>
      <c r="B145" s="98" t="s">
        <v>219</v>
      </c>
      <c r="C145" s="99"/>
      <c r="D145" s="100"/>
      <c r="E145" s="100"/>
      <c r="F145" s="99"/>
      <c r="G145" s="99"/>
      <c r="H145" s="101"/>
      <c r="I145" s="81" t="s">
        <v>208</v>
      </c>
      <c r="J145" s="85"/>
      <c r="K145" s="68"/>
      <c r="L145" s="66"/>
      <c r="M145" s="66">
        <f t="shared" si="9"/>
        <v>1</v>
      </c>
      <c r="N145" s="66"/>
    </row>
    <row r="146" spans="1:14">
      <c r="A146" s="77" t="s">
        <v>220</v>
      </c>
      <c r="B146" s="102" t="s">
        <v>33</v>
      </c>
      <c r="C146" s="91"/>
      <c r="D146" s="92"/>
      <c r="E146" s="92"/>
      <c r="F146" s="91"/>
      <c r="G146" s="91"/>
      <c r="H146" s="91"/>
      <c r="I146" s="77"/>
      <c r="J146" s="85"/>
      <c r="K146" s="68"/>
      <c r="L146" s="66"/>
      <c r="M146" s="66">
        <f t="shared" si="9"/>
        <v>1</v>
      </c>
      <c r="N146" s="66"/>
    </row>
    <row r="147" spans="1:14">
      <c r="A147" s="88"/>
      <c r="B147" s="102" t="s">
        <v>221</v>
      </c>
      <c r="C147" s="91"/>
      <c r="D147" s="92"/>
      <c r="E147" s="92"/>
      <c r="F147" s="91"/>
      <c r="G147" s="91"/>
      <c r="H147" s="91"/>
      <c r="I147" s="85">
        <f>+K158</f>
        <v>7700</v>
      </c>
      <c r="J147" s="85">
        <f>+K158-J152-J154-J157</f>
        <v>7068.6</v>
      </c>
      <c r="K147" s="68"/>
      <c r="L147" s="66">
        <v>0.22</v>
      </c>
      <c r="M147" s="66">
        <f t="shared" si="9"/>
        <v>1</v>
      </c>
      <c r="N147" s="66"/>
    </row>
    <row r="148" spans="1:14">
      <c r="A148" s="81" t="s">
        <v>222</v>
      </c>
      <c r="B148" s="98" t="s">
        <v>223</v>
      </c>
      <c r="C148" s="99"/>
      <c r="D148" s="100"/>
      <c r="E148" s="100"/>
      <c r="F148" s="99"/>
      <c r="G148" s="99"/>
      <c r="H148" s="101"/>
      <c r="I148" s="81"/>
      <c r="J148" s="85"/>
      <c r="K148" s="68"/>
      <c r="L148" s="66"/>
      <c r="M148" s="66">
        <f t="shared" si="9"/>
        <v>1</v>
      </c>
      <c r="N148" s="66"/>
    </row>
    <row r="149" spans="1:14">
      <c r="A149" s="77" t="s">
        <v>224</v>
      </c>
      <c r="B149" s="103" t="s">
        <v>225</v>
      </c>
      <c r="C149" s="104"/>
      <c r="D149" s="105"/>
      <c r="E149" s="105"/>
      <c r="F149" s="104"/>
      <c r="G149" s="104"/>
      <c r="H149" s="106"/>
      <c r="I149" s="77"/>
      <c r="J149" s="85"/>
      <c r="K149" s="68"/>
      <c r="L149" s="66"/>
      <c r="M149" s="66">
        <f t="shared" si="9"/>
        <v>1</v>
      </c>
      <c r="N149" s="66"/>
    </row>
    <row r="150" spans="1:14">
      <c r="A150" s="77">
        <v>2</v>
      </c>
      <c r="B150" s="103" t="s">
        <v>226</v>
      </c>
      <c r="C150" s="104"/>
      <c r="D150" s="105"/>
      <c r="E150" s="105"/>
      <c r="F150" s="104"/>
      <c r="G150" s="104"/>
      <c r="H150" s="106"/>
      <c r="I150" s="77" t="s">
        <v>208</v>
      </c>
      <c r="J150" s="85"/>
      <c r="K150" s="68"/>
      <c r="L150" s="66"/>
      <c r="M150" s="66">
        <f t="shared" si="9"/>
        <v>1</v>
      </c>
      <c r="N150" s="66"/>
    </row>
    <row r="151" spans="1:14">
      <c r="A151" s="77" t="s">
        <v>227</v>
      </c>
      <c r="B151" s="103" t="s">
        <v>33</v>
      </c>
      <c r="C151" s="104"/>
      <c r="D151" s="105"/>
      <c r="E151" s="105"/>
      <c r="F151" s="104"/>
      <c r="G151" s="104"/>
      <c r="H151" s="106"/>
      <c r="I151" s="77"/>
      <c r="J151" s="85"/>
      <c r="K151" s="68"/>
      <c r="L151" s="66"/>
      <c r="M151" s="66">
        <f t="shared" si="9"/>
        <v>1</v>
      </c>
      <c r="N151" s="66"/>
    </row>
    <row r="152" spans="1:14">
      <c r="A152" s="79"/>
      <c r="B152" s="102" t="s">
        <v>228</v>
      </c>
      <c r="C152" s="91"/>
      <c r="D152" s="92"/>
      <c r="E152" s="92"/>
      <c r="F152" s="91"/>
      <c r="G152" s="91"/>
      <c r="H152" s="93"/>
      <c r="I152" s="85">
        <f>+K158</f>
        <v>7700</v>
      </c>
      <c r="J152" s="85">
        <f>+I152*L152</f>
        <v>223.3</v>
      </c>
      <c r="K152" s="68"/>
      <c r="L152" s="66">
        <v>2.9000000000000001E-2</v>
      </c>
      <c r="M152" s="66">
        <f t="shared" si="9"/>
        <v>1</v>
      </c>
      <c r="N152" s="66"/>
    </row>
    <row r="153" spans="1:14">
      <c r="A153" s="77" t="s">
        <v>229</v>
      </c>
      <c r="B153" s="103" t="s">
        <v>230</v>
      </c>
      <c r="C153" s="104"/>
      <c r="D153" s="105"/>
      <c r="E153" s="105"/>
      <c r="F153" s="104"/>
      <c r="G153" s="104"/>
      <c r="H153" s="106"/>
      <c r="I153" s="85"/>
      <c r="J153" s="85"/>
      <c r="K153" s="68"/>
      <c r="L153" s="66"/>
      <c r="M153" s="66">
        <f t="shared" si="9"/>
        <v>1</v>
      </c>
      <c r="N153" s="66"/>
    </row>
    <row r="154" spans="1:14">
      <c r="A154" s="77" t="s">
        <v>231</v>
      </c>
      <c r="B154" s="103" t="s">
        <v>232</v>
      </c>
      <c r="C154" s="104"/>
      <c r="D154" s="105"/>
      <c r="E154" s="105"/>
      <c r="F154" s="104"/>
      <c r="G154" s="104"/>
      <c r="H154" s="106"/>
      <c r="I154" s="85">
        <f>+K158</f>
        <v>7700</v>
      </c>
      <c r="J154" s="85">
        <f>+I154*L154</f>
        <v>15.4</v>
      </c>
      <c r="K154" s="68"/>
      <c r="L154" s="66">
        <v>2E-3</v>
      </c>
      <c r="M154" s="66">
        <f t="shared" si="9"/>
        <v>1</v>
      </c>
      <c r="N154" s="66"/>
    </row>
    <row r="155" spans="1:14">
      <c r="A155" s="77" t="s">
        <v>233</v>
      </c>
      <c r="B155" s="103" t="s">
        <v>234</v>
      </c>
      <c r="C155" s="104"/>
      <c r="D155" s="105"/>
      <c r="E155" s="105"/>
      <c r="F155" s="104"/>
      <c r="G155" s="104"/>
      <c r="H155" s="106"/>
      <c r="I155" s="85"/>
      <c r="J155" s="85"/>
      <c r="K155" s="68"/>
      <c r="L155" s="66"/>
      <c r="M155" s="66">
        <f t="shared" si="9"/>
        <v>1</v>
      </c>
      <c r="N155" s="66"/>
    </row>
    <row r="156" spans="1:14">
      <c r="A156" s="77" t="s">
        <v>235</v>
      </c>
      <c r="B156" s="103" t="s">
        <v>234</v>
      </c>
      <c r="C156" s="104"/>
      <c r="D156" s="105"/>
      <c r="E156" s="105"/>
      <c r="F156" s="104"/>
      <c r="G156" s="104"/>
      <c r="H156" s="106"/>
      <c r="I156" s="85"/>
      <c r="J156" s="85"/>
      <c r="K156" s="68"/>
      <c r="L156" s="66"/>
      <c r="M156" s="66">
        <f t="shared" si="9"/>
        <v>1</v>
      </c>
      <c r="N156" s="66"/>
    </row>
    <row r="157" spans="1:14">
      <c r="A157" s="77">
        <v>3</v>
      </c>
      <c r="B157" s="103" t="s">
        <v>236</v>
      </c>
      <c r="C157" s="104"/>
      <c r="D157" s="105"/>
      <c r="E157" s="105"/>
      <c r="F157" s="104"/>
      <c r="G157" s="104"/>
      <c r="H157" s="106"/>
      <c r="I157" s="85">
        <f>+K158</f>
        <v>7700</v>
      </c>
      <c r="J157" s="85">
        <f>+I157*L157</f>
        <v>392.7</v>
      </c>
      <c r="K157" s="68"/>
      <c r="L157" s="66">
        <v>5.0999999999999997E-2</v>
      </c>
      <c r="M157" s="66">
        <f t="shared" si="9"/>
        <v>1</v>
      </c>
      <c r="N157" s="66"/>
    </row>
    <row r="158" spans="1:14">
      <c r="A158" s="81"/>
      <c r="B158" s="81" t="s">
        <v>207</v>
      </c>
      <c r="C158" s="99"/>
      <c r="D158" s="100"/>
      <c r="E158" s="100"/>
      <c r="F158" s="99"/>
      <c r="G158" s="99"/>
      <c r="H158" s="101"/>
      <c r="I158" s="81" t="s">
        <v>208</v>
      </c>
      <c r="J158" s="85">
        <f>+ SUM(J145:J157)</f>
        <v>7700</v>
      </c>
      <c r="K158" s="68">
        <f>+[1]ШС23!$FW$25</f>
        <v>7700</v>
      </c>
      <c r="L158" s="66"/>
      <c r="M158" s="66">
        <f>+IF(K158=0,0,1)</f>
        <v>1</v>
      </c>
      <c r="N158" s="66"/>
    </row>
    <row r="159" spans="1:14" hidden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8"/>
      <c r="L159" s="66"/>
      <c r="M159" s="66">
        <f t="shared" ref="M159:M171" si="10">+M160</f>
        <v>0</v>
      </c>
      <c r="N159" s="66"/>
    </row>
    <row r="160" spans="1:14" ht="15.75" hidden="1">
      <c r="A160" s="196" t="s">
        <v>291</v>
      </c>
      <c r="B160" s="196"/>
      <c r="C160" s="196"/>
      <c r="D160" s="196"/>
      <c r="E160" s="196"/>
      <c r="F160" s="196"/>
      <c r="G160" s="196"/>
      <c r="H160" s="196"/>
      <c r="I160" s="196"/>
      <c r="J160" s="196"/>
      <c r="K160" s="63"/>
      <c r="L160" s="66"/>
      <c r="M160" s="66">
        <f t="shared" si="10"/>
        <v>0</v>
      </c>
      <c r="N160" s="66"/>
    </row>
    <row r="161" spans="1:14" hidden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8"/>
      <c r="L161" s="66"/>
      <c r="M161" s="66">
        <f t="shared" si="10"/>
        <v>0</v>
      </c>
      <c r="N161" s="66"/>
    </row>
    <row r="162" spans="1:14" ht="15.75" hidden="1">
      <c r="A162" s="69" t="s">
        <v>171</v>
      </c>
      <c r="B162" s="110"/>
      <c r="C162" s="110"/>
      <c r="D162" s="71" t="str">
        <f>+C121</f>
        <v>8130701ПП10074200</v>
      </c>
      <c r="E162" s="111"/>
      <c r="F162" s="111"/>
      <c r="G162" s="111"/>
      <c r="H162" s="111"/>
      <c r="I162" s="111"/>
      <c r="J162" s="111"/>
      <c r="K162" s="68"/>
      <c r="L162" s="66"/>
      <c r="M162" s="66">
        <f t="shared" si="10"/>
        <v>0</v>
      </c>
      <c r="N162" s="66"/>
    </row>
    <row r="163" spans="1:14" hidden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8"/>
      <c r="L163" s="66"/>
      <c r="M163" s="66">
        <f t="shared" si="10"/>
        <v>0</v>
      </c>
      <c r="N163" s="66"/>
    </row>
    <row r="164" spans="1:14" ht="15.75" hidden="1">
      <c r="A164" s="69" t="s">
        <v>173</v>
      </c>
      <c r="B164" s="110"/>
      <c r="C164" s="110"/>
      <c r="D164" s="76" t="s">
        <v>174</v>
      </c>
      <c r="E164" s="113"/>
      <c r="F164" s="113"/>
      <c r="G164" s="113"/>
      <c r="H164" s="113"/>
      <c r="I164" s="113"/>
      <c r="J164" s="113"/>
      <c r="K164" s="68"/>
      <c r="L164" s="66"/>
      <c r="M164" s="66">
        <f t="shared" si="10"/>
        <v>0</v>
      </c>
      <c r="N164" s="66"/>
    </row>
    <row r="165" spans="1:14" hidden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8"/>
      <c r="L165" s="66"/>
      <c r="M165" s="66">
        <f t="shared" si="10"/>
        <v>0</v>
      </c>
      <c r="N165" s="66"/>
    </row>
    <row r="166" spans="1:14" hidden="1">
      <c r="A166" s="77" t="s">
        <v>176</v>
      </c>
      <c r="B166" s="197" t="s">
        <v>292</v>
      </c>
      <c r="C166" s="198"/>
      <c r="D166" s="198"/>
      <c r="E166" s="198"/>
      <c r="F166" s="198"/>
      <c r="G166" s="199"/>
      <c r="H166" s="77" t="s">
        <v>293</v>
      </c>
      <c r="I166" s="77" t="s">
        <v>240</v>
      </c>
      <c r="J166" s="78" t="s">
        <v>294</v>
      </c>
      <c r="K166" s="68"/>
      <c r="L166" s="66"/>
      <c r="M166" s="66">
        <f t="shared" si="10"/>
        <v>0</v>
      </c>
      <c r="N166" s="66"/>
    </row>
    <row r="167" spans="1:14" hidden="1">
      <c r="A167" s="79" t="s">
        <v>183</v>
      </c>
      <c r="B167" s="79"/>
      <c r="C167" s="91"/>
      <c r="D167" s="91"/>
      <c r="E167" s="91"/>
      <c r="F167" s="91"/>
      <c r="G167" s="91"/>
      <c r="H167" s="79" t="s">
        <v>295</v>
      </c>
      <c r="I167" s="79" t="s">
        <v>244</v>
      </c>
      <c r="J167" s="80" t="s">
        <v>296</v>
      </c>
      <c r="K167" s="68"/>
      <c r="L167" s="66"/>
      <c r="M167" s="66">
        <f t="shared" si="10"/>
        <v>0</v>
      </c>
      <c r="N167" s="66"/>
    </row>
    <row r="168" spans="1:14" hidden="1">
      <c r="A168" s="79"/>
      <c r="B168" s="79"/>
      <c r="C168" s="91"/>
      <c r="D168" s="91"/>
      <c r="E168" s="91"/>
      <c r="F168" s="91"/>
      <c r="G168" s="91"/>
      <c r="H168" s="79"/>
      <c r="I168" s="79"/>
      <c r="J168" s="80" t="s">
        <v>286</v>
      </c>
      <c r="K168" s="68"/>
      <c r="L168" s="66"/>
      <c r="M168" s="66">
        <f t="shared" si="10"/>
        <v>0</v>
      </c>
      <c r="N168" s="66"/>
    </row>
    <row r="169" spans="1:14" hidden="1">
      <c r="A169" s="81">
        <v>1</v>
      </c>
      <c r="B169" s="200">
        <v>2</v>
      </c>
      <c r="C169" s="201"/>
      <c r="D169" s="201"/>
      <c r="E169" s="201"/>
      <c r="F169" s="201"/>
      <c r="G169" s="202"/>
      <c r="H169" s="81">
        <v>3</v>
      </c>
      <c r="I169" s="81">
        <v>4</v>
      </c>
      <c r="J169" s="82">
        <v>5</v>
      </c>
      <c r="K169" s="68"/>
      <c r="L169" s="66"/>
      <c r="M169" s="66">
        <f t="shared" si="10"/>
        <v>0</v>
      </c>
      <c r="N169" s="66"/>
    </row>
    <row r="170" spans="1:14" hidden="1">
      <c r="A170" s="88">
        <v>1</v>
      </c>
      <c r="B170" s="203" t="s">
        <v>297</v>
      </c>
      <c r="C170" s="204"/>
      <c r="D170" s="204"/>
      <c r="E170" s="204"/>
      <c r="F170" s="204"/>
      <c r="G170" s="205"/>
      <c r="H170" s="109">
        <f>+K172</f>
        <v>0</v>
      </c>
      <c r="I170" s="84">
        <v>1</v>
      </c>
      <c r="J170" s="109">
        <f>+K172</f>
        <v>0</v>
      </c>
      <c r="K170" s="68"/>
      <c r="L170" s="66"/>
      <c r="M170" s="66">
        <f t="shared" si="10"/>
        <v>0</v>
      </c>
      <c r="N170" s="66"/>
    </row>
    <row r="171" spans="1:14" hidden="1">
      <c r="A171" s="88"/>
      <c r="B171" s="200"/>
      <c r="C171" s="201"/>
      <c r="D171" s="201"/>
      <c r="E171" s="201"/>
      <c r="F171" s="201"/>
      <c r="G171" s="202"/>
      <c r="H171" s="88"/>
      <c r="I171" s="81"/>
      <c r="J171" s="97"/>
      <c r="K171" s="68"/>
      <c r="L171" s="66"/>
      <c r="M171" s="66">
        <f t="shared" si="10"/>
        <v>0</v>
      </c>
      <c r="N171" s="66"/>
    </row>
    <row r="172" spans="1:14" hidden="1">
      <c r="A172" s="88"/>
      <c r="B172" s="203" t="s">
        <v>207</v>
      </c>
      <c r="C172" s="204"/>
      <c r="D172" s="204"/>
      <c r="E172" s="204"/>
      <c r="F172" s="204"/>
      <c r="G172" s="205"/>
      <c r="H172" s="88" t="s">
        <v>208</v>
      </c>
      <c r="I172" s="81" t="s">
        <v>208</v>
      </c>
      <c r="J172" s="109">
        <f>+J170</f>
        <v>0</v>
      </c>
      <c r="K172" s="68">
        <f>+[1]ШС23!$FZ$25</f>
        <v>0</v>
      </c>
      <c r="L172" s="66"/>
      <c r="M172" s="66">
        <f>+IF(K172=0,0,1)</f>
        <v>0</v>
      </c>
      <c r="N172" s="66"/>
    </row>
    <row r="173" spans="1:14" hidden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8"/>
      <c r="L173" s="66"/>
      <c r="M173" s="66">
        <f t="shared" ref="M173:M186" si="11">+M174</f>
        <v>0</v>
      </c>
      <c r="N173" s="66"/>
    </row>
    <row r="174" spans="1:14" ht="15.75" hidden="1">
      <c r="A174" s="196" t="s">
        <v>170</v>
      </c>
      <c r="B174" s="196"/>
      <c r="C174" s="196"/>
      <c r="D174" s="196"/>
      <c r="E174" s="196"/>
      <c r="F174" s="196"/>
      <c r="G174" s="196"/>
      <c r="H174" s="196"/>
      <c r="I174" s="196"/>
      <c r="J174" s="196"/>
      <c r="K174" s="68"/>
      <c r="L174" s="66"/>
      <c r="M174" s="66">
        <f t="shared" si="11"/>
        <v>0</v>
      </c>
      <c r="N174" s="66"/>
    </row>
    <row r="175" spans="1:14" ht="15.75" hidden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68"/>
      <c r="L175" s="66"/>
      <c r="M175" s="66">
        <f t="shared" si="11"/>
        <v>0</v>
      </c>
      <c r="N175" s="66"/>
    </row>
    <row r="176" spans="1:14" ht="15.75" hidden="1">
      <c r="A176" s="69" t="s">
        <v>171</v>
      </c>
      <c r="B176" s="70"/>
      <c r="C176" s="71" t="str">
        <f>+[1]Авт!$N$20</f>
        <v>8130701ШС10000004</v>
      </c>
      <c r="D176" s="72"/>
      <c r="E176" s="72"/>
      <c r="F176" s="72"/>
      <c r="G176" s="72"/>
      <c r="H176" s="72"/>
      <c r="I176" s="72"/>
      <c r="J176" s="72"/>
      <c r="K176" s="68" t="s">
        <v>298</v>
      </c>
      <c r="L176" s="66"/>
      <c r="M176" s="66">
        <f t="shared" si="11"/>
        <v>0</v>
      </c>
      <c r="N176" s="66"/>
    </row>
    <row r="177" spans="1:14" hidden="1">
      <c r="A177" s="73"/>
      <c r="B177" s="74"/>
      <c r="C177" s="75"/>
      <c r="D177" s="75"/>
      <c r="E177" s="75"/>
      <c r="F177" s="75"/>
      <c r="G177" s="75"/>
      <c r="H177" s="75"/>
      <c r="I177" s="75"/>
      <c r="J177" s="75"/>
      <c r="K177" s="68"/>
      <c r="L177" s="66"/>
      <c r="M177" s="66">
        <f t="shared" si="11"/>
        <v>0</v>
      </c>
      <c r="N177" s="66"/>
    </row>
    <row r="178" spans="1:14" ht="15.75" hidden="1">
      <c r="A178" s="69" t="s">
        <v>173</v>
      </c>
      <c r="B178" s="70"/>
      <c r="C178" s="70"/>
      <c r="D178" s="70"/>
      <c r="E178" s="76" t="s">
        <v>299</v>
      </c>
      <c r="F178" s="76"/>
      <c r="G178" s="76"/>
      <c r="H178" s="76"/>
      <c r="I178" s="76"/>
      <c r="J178" s="76"/>
      <c r="K178" s="68"/>
      <c r="L178" s="66"/>
      <c r="M178" s="66">
        <f t="shared" si="11"/>
        <v>0</v>
      </c>
      <c r="N178" s="66"/>
    </row>
    <row r="179" spans="1:14" ht="15.75" hidden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68"/>
      <c r="L179" s="66"/>
      <c r="M179" s="66">
        <f t="shared" si="11"/>
        <v>0</v>
      </c>
      <c r="N179" s="66"/>
    </row>
    <row r="180" spans="1:14" ht="15.75" hidden="1">
      <c r="A180" s="196" t="s">
        <v>175</v>
      </c>
      <c r="B180" s="196"/>
      <c r="C180" s="196"/>
      <c r="D180" s="196"/>
      <c r="E180" s="196"/>
      <c r="F180" s="196"/>
      <c r="G180" s="196"/>
      <c r="H180" s="196"/>
      <c r="I180" s="196"/>
      <c r="J180" s="196"/>
      <c r="K180" s="68"/>
      <c r="L180" s="66"/>
      <c r="M180" s="66">
        <f t="shared" si="11"/>
        <v>0</v>
      </c>
      <c r="N180" s="66"/>
    </row>
    <row r="181" spans="1:14" hidden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8"/>
      <c r="L181" s="66"/>
      <c r="M181" s="66">
        <f t="shared" si="11"/>
        <v>0</v>
      </c>
      <c r="N181" s="66"/>
    </row>
    <row r="182" spans="1:14" hidden="1">
      <c r="A182" s="77" t="s">
        <v>176</v>
      </c>
      <c r="B182" s="77" t="s">
        <v>177</v>
      </c>
      <c r="C182" s="77" t="s">
        <v>178</v>
      </c>
      <c r="D182" s="200" t="s">
        <v>179</v>
      </c>
      <c r="E182" s="201"/>
      <c r="F182" s="201"/>
      <c r="G182" s="202"/>
      <c r="H182" s="77" t="s">
        <v>180</v>
      </c>
      <c r="I182" s="77" t="s">
        <v>181</v>
      </c>
      <c r="J182" s="78" t="s">
        <v>182</v>
      </c>
      <c r="K182" s="68"/>
      <c r="L182" s="66"/>
      <c r="M182" s="66">
        <f t="shared" si="11"/>
        <v>0</v>
      </c>
      <c r="N182" s="66"/>
    </row>
    <row r="183" spans="1:14" hidden="1">
      <c r="A183" s="79" t="s">
        <v>183</v>
      </c>
      <c r="B183" s="79" t="s">
        <v>184</v>
      </c>
      <c r="C183" s="79" t="s">
        <v>185</v>
      </c>
      <c r="D183" s="77" t="s">
        <v>186</v>
      </c>
      <c r="E183" s="200" t="s">
        <v>33</v>
      </c>
      <c r="F183" s="201"/>
      <c r="G183" s="202"/>
      <c r="H183" s="79" t="s">
        <v>187</v>
      </c>
      <c r="I183" s="79" t="s">
        <v>188</v>
      </c>
      <c r="J183" s="80" t="s">
        <v>189</v>
      </c>
      <c r="K183" s="68"/>
      <c r="L183" s="66"/>
      <c r="M183" s="66">
        <f t="shared" si="11"/>
        <v>0</v>
      </c>
      <c r="N183" s="66"/>
    </row>
    <row r="184" spans="1:14" hidden="1">
      <c r="A184" s="79"/>
      <c r="B184" s="79" t="s">
        <v>190</v>
      </c>
      <c r="C184" s="79" t="s">
        <v>191</v>
      </c>
      <c r="D184" s="79"/>
      <c r="E184" s="77" t="s">
        <v>192</v>
      </c>
      <c r="F184" s="77" t="s">
        <v>193</v>
      </c>
      <c r="G184" s="77" t="s">
        <v>193</v>
      </c>
      <c r="H184" s="79" t="s">
        <v>194</v>
      </c>
      <c r="I184" s="79"/>
      <c r="J184" s="80" t="s">
        <v>195</v>
      </c>
      <c r="K184" s="68"/>
      <c r="L184" s="66"/>
      <c r="M184" s="66">
        <f t="shared" si="11"/>
        <v>0</v>
      </c>
      <c r="N184" s="66"/>
    </row>
    <row r="185" spans="1:14" hidden="1">
      <c r="A185" s="79"/>
      <c r="B185" s="79"/>
      <c r="C185" s="79"/>
      <c r="D185" s="79"/>
      <c r="E185" s="79" t="s">
        <v>194</v>
      </c>
      <c r="F185" s="79" t="s">
        <v>196</v>
      </c>
      <c r="G185" s="79" t="s">
        <v>197</v>
      </c>
      <c r="H185" s="79" t="s">
        <v>198</v>
      </c>
      <c r="I185" s="79"/>
      <c r="J185" s="80" t="s">
        <v>199</v>
      </c>
      <c r="K185" s="68"/>
      <c r="L185" s="66"/>
      <c r="M185" s="66">
        <f t="shared" si="11"/>
        <v>0</v>
      </c>
      <c r="N185" s="66"/>
    </row>
    <row r="186" spans="1:14" hidden="1">
      <c r="A186" s="79"/>
      <c r="B186" s="79"/>
      <c r="C186" s="79"/>
      <c r="D186" s="79"/>
      <c r="E186" s="79" t="s">
        <v>200</v>
      </c>
      <c r="F186" s="79" t="s">
        <v>201</v>
      </c>
      <c r="G186" s="79" t="s">
        <v>201</v>
      </c>
      <c r="H186" s="79"/>
      <c r="I186" s="79"/>
      <c r="J186" s="80" t="s">
        <v>202</v>
      </c>
      <c r="K186" s="68"/>
      <c r="L186" s="66"/>
      <c r="M186" s="66">
        <f t="shared" si="11"/>
        <v>0</v>
      </c>
      <c r="N186" s="66"/>
    </row>
    <row r="187" spans="1:14" hidden="1">
      <c r="A187" s="81">
        <v>1</v>
      </c>
      <c r="B187" s="81">
        <v>2</v>
      </c>
      <c r="C187" s="81">
        <v>3</v>
      </c>
      <c r="D187" s="81">
        <v>4</v>
      </c>
      <c r="E187" s="81">
        <v>5</v>
      </c>
      <c r="F187" s="81">
        <v>6</v>
      </c>
      <c r="G187" s="81">
        <v>7</v>
      </c>
      <c r="H187" s="81">
        <v>8</v>
      </c>
      <c r="I187" s="81">
        <v>9</v>
      </c>
      <c r="J187" s="82">
        <v>10</v>
      </c>
      <c r="K187" s="68"/>
      <c r="L187" s="66"/>
      <c r="M187" s="66">
        <f>+M188</f>
        <v>0</v>
      </c>
      <c r="N187" s="66"/>
    </row>
    <row r="188" spans="1:14" ht="38.25" hidden="1">
      <c r="A188" s="81">
        <v>1</v>
      </c>
      <c r="B188" s="83" t="s">
        <v>203</v>
      </c>
      <c r="C188" s="84">
        <f>ROUNDUP(K189/12/3500,0)</f>
        <v>0</v>
      </c>
      <c r="D188" s="85">
        <f>+SUM(E188:G188)</f>
        <v>0</v>
      </c>
      <c r="E188" s="85">
        <f>+J188/I188/12</f>
        <v>0</v>
      </c>
      <c r="F188" s="85"/>
      <c r="G188" s="85"/>
      <c r="H188" s="85"/>
      <c r="I188" s="85">
        <v>1</v>
      </c>
      <c r="J188" s="85">
        <f>+K189</f>
        <v>0</v>
      </c>
      <c r="K188" s="68"/>
      <c r="L188" s="66"/>
      <c r="M188" s="66">
        <f>+M189</f>
        <v>0</v>
      </c>
      <c r="N188" s="66"/>
    </row>
    <row r="189" spans="1:14" hidden="1">
      <c r="A189" s="86" t="s">
        <v>207</v>
      </c>
      <c r="B189" s="87"/>
      <c r="C189" s="81" t="s">
        <v>208</v>
      </c>
      <c r="D189" s="85">
        <f>+SUM(D188:D188)</f>
        <v>0</v>
      </c>
      <c r="E189" s="81" t="s">
        <v>208</v>
      </c>
      <c r="F189" s="81" t="s">
        <v>208</v>
      </c>
      <c r="G189" s="81" t="s">
        <v>208</v>
      </c>
      <c r="H189" s="88" t="s">
        <v>208</v>
      </c>
      <c r="I189" s="81" t="s">
        <v>208</v>
      </c>
      <c r="J189" s="85">
        <f>+SUM(J188:J188)</f>
        <v>0</v>
      </c>
      <c r="K189" s="68">
        <f>+[1]ШС23!$JG$25</f>
        <v>0</v>
      </c>
      <c r="L189" s="66"/>
      <c r="M189" s="66">
        <f>+IF(K189=0,0,1)</f>
        <v>0</v>
      </c>
      <c r="N189" s="66"/>
    </row>
    <row r="190" spans="1:14" ht="15.75" hidden="1">
      <c r="A190" s="89"/>
      <c r="B190" s="89"/>
      <c r="C190" s="89"/>
      <c r="D190" s="89"/>
      <c r="E190" s="89"/>
      <c r="F190" s="89"/>
      <c r="G190" s="66"/>
      <c r="H190" s="66"/>
      <c r="I190" s="66"/>
      <c r="J190" s="66"/>
      <c r="K190" s="68"/>
      <c r="L190" s="66"/>
      <c r="M190" s="66">
        <f t="shared" ref="M190:M212" si="12">+M191</f>
        <v>0</v>
      </c>
      <c r="N190" s="66"/>
    </row>
    <row r="191" spans="1:14" ht="15.75" hidden="1">
      <c r="A191" s="196" t="s">
        <v>209</v>
      </c>
      <c r="B191" s="196"/>
      <c r="C191" s="196"/>
      <c r="D191" s="196"/>
      <c r="E191" s="196"/>
      <c r="F191" s="196"/>
      <c r="G191" s="196"/>
      <c r="H191" s="196"/>
      <c r="I191" s="196"/>
      <c r="J191" s="196"/>
      <c r="K191" s="68"/>
      <c r="L191" s="66"/>
      <c r="M191" s="66">
        <f t="shared" si="12"/>
        <v>0</v>
      </c>
      <c r="N191" s="66"/>
    </row>
    <row r="192" spans="1:14" ht="15.75" hidden="1">
      <c r="A192" s="196" t="s">
        <v>210</v>
      </c>
      <c r="B192" s="196"/>
      <c r="C192" s="196"/>
      <c r="D192" s="196"/>
      <c r="E192" s="196"/>
      <c r="F192" s="196"/>
      <c r="G192" s="196"/>
      <c r="H192" s="196"/>
      <c r="I192" s="196"/>
      <c r="J192" s="196"/>
      <c r="K192" s="68"/>
      <c r="L192" s="66"/>
      <c r="M192" s="66">
        <f t="shared" si="12"/>
        <v>0</v>
      </c>
      <c r="N192" s="66"/>
    </row>
    <row r="193" spans="1:14" ht="15.75" hidden="1">
      <c r="A193" s="196" t="s">
        <v>211</v>
      </c>
      <c r="B193" s="196"/>
      <c r="C193" s="196"/>
      <c r="D193" s="196"/>
      <c r="E193" s="196"/>
      <c r="F193" s="196"/>
      <c r="G193" s="196"/>
      <c r="H193" s="196"/>
      <c r="I193" s="196"/>
      <c r="J193" s="196"/>
      <c r="K193" s="68"/>
      <c r="L193" s="66"/>
      <c r="M193" s="66">
        <f t="shared" si="12"/>
        <v>0</v>
      </c>
      <c r="N193" s="66"/>
    </row>
    <row r="194" spans="1:14" hidden="1">
      <c r="A194" s="90"/>
      <c r="B194" s="90"/>
      <c r="C194" s="90"/>
      <c r="D194" s="90"/>
      <c r="E194" s="90"/>
      <c r="F194" s="90"/>
      <c r="G194" s="66"/>
      <c r="H194" s="66"/>
      <c r="I194" s="66"/>
      <c r="J194" s="66"/>
      <c r="K194" s="68"/>
      <c r="L194" s="66"/>
      <c r="M194" s="66">
        <f t="shared" si="12"/>
        <v>0</v>
      </c>
      <c r="N194" s="66"/>
    </row>
    <row r="195" spans="1:14" hidden="1">
      <c r="A195" s="77" t="s">
        <v>176</v>
      </c>
      <c r="B195" s="197" t="s">
        <v>212</v>
      </c>
      <c r="C195" s="198"/>
      <c r="D195" s="198"/>
      <c r="E195" s="198"/>
      <c r="F195" s="198"/>
      <c r="G195" s="198"/>
      <c r="H195" s="199"/>
      <c r="I195" s="77" t="s">
        <v>213</v>
      </c>
      <c r="J195" s="78" t="s">
        <v>214</v>
      </c>
      <c r="K195" s="68"/>
      <c r="L195" s="66"/>
      <c r="M195" s="66">
        <f t="shared" si="12"/>
        <v>0</v>
      </c>
      <c r="N195" s="66"/>
    </row>
    <row r="196" spans="1:14" hidden="1">
      <c r="A196" s="79" t="s">
        <v>183</v>
      </c>
      <c r="B196" s="79"/>
      <c r="C196" s="91"/>
      <c r="D196" s="92"/>
      <c r="E196" s="92"/>
      <c r="F196" s="91"/>
      <c r="G196" s="91"/>
      <c r="H196" s="93"/>
      <c r="I196" s="79" t="s">
        <v>215</v>
      </c>
      <c r="J196" s="80" t="s">
        <v>216</v>
      </c>
      <c r="K196" s="68"/>
      <c r="L196" s="66"/>
      <c r="M196" s="66">
        <f t="shared" si="12"/>
        <v>0</v>
      </c>
      <c r="N196" s="66"/>
    </row>
    <row r="197" spans="1:14" hidden="1">
      <c r="A197" s="79"/>
      <c r="B197" s="79"/>
      <c r="C197" s="91"/>
      <c r="D197" s="92"/>
      <c r="E197" s="92"/>
      <c r="F197" s="91"/>
      <c r="G197" s="91"/>
      <c r="H197" s="93"/>
      <c r="I197" s="79" t="s">
        <v>217</v>
      </c>
      <c r="J197" s="80"/>
      <c r="K197" s="68"/>
      <c r="L197" s="66"/>
      <c r="M197" s="66">
        <f t="shared" si="12"/>
        <v>0</v>
      </c>
      <c r="N197" s="66"/>
    </row>
    <row r="198" spans="1:14" hidden="1">
      <c r="A198" s="88"/>
      <c r="B198" s="88"/>
      <c r="C198" s="94"/>
      <c r="D198" s="95"/>
      <c r="E198" s="95"/>
      <c r="F198" s="94"/>
      <c r="G198" s="94"/>
      <c r="H198" s="96"/>
      <c r="I198" s="88" t="s">
        <v>218</v>
      </c>
      <c r="J198" s="97"/>
      <c r="K198" s="68"/>
      <c r="L198" s="66"/>
      <c r="M198" s="66">
        <f t="shared" si="12"/>
        <v>0</v>
      </c>
      <c r="N198" s="66"/>
    </row>
    <row r="199" spans="1:14" hidden="1">
      <c r="A199" s="81">
        <v>1</v>
      </c>
      <c r="B199" s="200">
        <v>2</v>
      </c>
      <c r="C199" s="201"/>
      <c r="D199" s="201"/>
      <c r="E199" s="201"/>
      <c r="F199" s="201"/>
      <c r="G199" s="201"/>
      <c r="H199" s="202"/>
      <c r="I199" s="81">
        <v>3</v>
      </c>
      <c r="J199" s="82">
        <v>4</v>
      </c>
      <c r="K199" s="68"/>
      <c r="L199" s="66"/>
      <c r="M199" s="66">
        <f t="shared" si="12"/>
        <v>0</v>
      </c>
      <c r="N199" s="66"/>
    </row>
    <row r="200" spans="1:14" hidden="1">
      <c r="A200" s="81">
        <v>1</v>
      </c>
      <c r="B200" s="98" t="s">
        <v>219</v>
      </c>
      <c r="C200" s="99"/>
      <c r="D200" s="100"/>
      <c r="E200" s="100"/>
      <c r="F200" s="99"/>
      <c r="G200" s="99"/>
      <c r="H200" s="101"/>
      <c r="I200" s="81" t="s">
        <v>208</v>
      </c>
      <c r="J200" s="85"/>
      <c r="K200" s="68"/>
      <c r="L200" s="66"/>
      <c r="M200" s="66">
        <f t="shared" si="12"/>
        <v>0</v>
      </c>
      <c r="N200" s="66"/>
    </row>
    <row r="201" spans="1:14" hidden="1">
      <c r="A201" s="77" t="s">
        <v>220</v>
      </c>
      <c r="B201" s="102" t="s">
        <v>33</v>
      </c>
      <c r="C201" s="91"/>
      <c r="D201" s="92"/>
      <c r="E201" s="92"/>
      <c r="F201" s="91"/>
      <c r="G201" s="91"/>
      <c r="H201" s="91"/>
      <c r="I201" s="77"/>
      <c r="J201" s="85"/>
      <c r="K201" s="68"/>
      <c r="L201" s="66"/>
      <c r="M201" s="66">
        <f t="shared" si="12"/>
        <v>0</v>
      </c>
      <c r="N201" s="66"/>
    </row>
    <row r="202" spans="1:14" hidden="1">
      <c r="A202" s="88"/>
      <c r="B202" s="102" t="s">
        <v>221</v>
      </c>
      <c r="C202" s="91"/>
      <c r="D202" s="92"/>
      <c r="E202" s="92"/>
      <c r="F202" s="91"/>
      <c r="G202" s="91"/>
      <c r="H202" s="91"/>
      <c r="I202" s="85">
        <f>+$K$189</f>
        <v>0</v>
      </c>
      <c r="J202" s="85">
        <f>+K213-J207-J209-J212</f>
        <v>0</v>
      </c>
      <c r="K202" s="68"/>
      <c r="L202" s="66">
        <v>0.22</v>
      </c>
      <c r="M202" s="66">
        <f t="shared" si="12"/>
        <v>0</v>
      </c>
      <c r="N202" s="66"/>
    </row>
    <row r="203" spans="1:14" hidden="1">
      <c r="A203" s="81" t="s">
        <v>222</v>
      </c>
      <c r="B203" s="98" t="s">
        <v>223</v>
      </c>
      <c r="C203" s="99"/>
      <c r="D203" s="100"/>
      <c r="E203" s="100"/>
      <c r="F203" s="99"/>
      <c r="G203" s="99"/>
      <c r="H203" s="101"/>
      <c r="I203" s="81"/>
      <c r="J203" s="85"/>
      <c r="K203" s="68"/>
      <c r="L203" s="66"/>
      <c r="M203" s="66">
        <f t="shared" si="12"/>
        <v>0</v>
      </c>
      <c r="N203" s="66"/>
    </row>
    <row r="204" spans="1:14" hidden="1">
      <c r="A204" s="77" t="s">
        <v>224</v>
      </c>
      <c r="B204" s="103" t="s">
        <v>225</v>
      </c>
      <c r="C204" s="104"/>
      <c r="D204" s="105"/>
      <c r="E204" s="105"/>
      <c r="F204" s="104"/>
      <c r="G204" s="104"/>
      <c r="H204" s="106"/>
      <c r="I204" s="77"/>
      <c r="J204" s="85"/>
      <c r="K204" s="68"/>
      <c r="L204" s="66"/>
      <c r="M204" s="66">
        <f t="shared" si="12"/>
        <v>0</v>
      </c>
      <c r="N204" s="66"/>
    </row>
    <row r="205" spans="1:14" hidden="1">
      <c r="A205" s="77">
        <v>2</v>
      </c>
      <c r="B205" s="103" t="s">
        <v>226</v>
      </c>
      <c r="C205" s="104"/>
      <c r="D205" s="105"/>
      <c r="E205" s="105"/>
      <c r="F205" s="104"/>
      <c r="G205" s="104"/>
      <c r="H205" s="106"/>
      <c r="I205" s="77" t="s">
        <v>208</v>
      </c>
      <c r="J205" s="85"/>
      <c r="K205" s="68"/>
      <c r="L205" s="66"/>
      <c r="M205" s="66">
        <f t="shared" si="12"/>
        <v>0</v>
      </c>
      <c r="N205" s="66"/>
    </row>
    <row r="206" spans="1:14" hidden="1">
      <c r="A206" s="77" t="s">
        <v>227</v>
      </c>
      <c r="B206" s="103" t="s">
        <v>33</v>
      </c>
      <c r="C206" s="104"/>
      <c r="D206" s="105"/>
      <c r="E206" s="105"/>
      <c r="F206" s="104"/>
      <c r="G206" s="104"/>
      <c r="H206" s="106"/>
      <c r="I206" s="77"/>
      <c r="J206" s="85"/>
      <c r="K206" s="68"/>
      <c r="L206" s="66"/>
      <c r="M206" s="66">
        <f t="shared" si="12"/>
        <v>0</v>
      </c>
      <c r="N206" s="66"/>
    </row>
    <row r="207" spans="1:14" hidden="1">
      <c r="A207" s="79"/>
      <c r="B207" s="102" t="s">
        <v>228</v>
      </c>
      <c r="C207" s="91"/>
      <c r="D207" s="92"/>
      <c r="E207" s="92"/>
      <c r="F207" s="91"/>
      <c r="G207" s="91"/>
      <c r="H207" s="93"/>
      <c r="I207" s="85">
        <f>+$K$189</f>
        <v>0</v>
      </c>
      <c r="J207" s="85">
        <f>+I207*L207</f>
        <v>0</v>
      </c>
      <c r="K207" s="68"/>
      <c r="L207" s="66">
        <v>2.9000000000000001E-2</v>
      </c>
      <c r="M207" s="66">
        <f t="shared" si="12"/>
        <v>0</v>
      </c>
      <c r="N207" s="66"/>
    </row>
    <row r="208" spans="1:14" hidden="1">
      <c r="A208" s="77" t="s">
        <v>229</v>
      </c>
      <c r="B208" s="103" t="s">
        <v>230</v>
      </c>
      <c r="C208" s="104"/>
      <c r="D208" s="105"/>
      <c r="E208" s="105"/>
      <c r="F208" s="104"/>
      <c r="G208" s="104"/>
      <c r="H208" s="106"/>
      <c r="I208" s="85"/>
      <c r="J208" s="85"/>
      <c r="K208" s="68"/>
      <c r="L208" s="66"/>
      <c r="M208" s="66">
        <f t="shared" si="12"/>
        <v>0</v>
      </c>
      <c r="N208" s="66"/>
    </row>
    <row r="209" spans="1:14" hidden="1">
      <c r="A209" s="77" t="s">
        <v>231</v>
      </c>
      <c r="B209" s="103" t="s">
        <v>232</v>
      </c>
      <c r="C209" s="104"/>
      <c r="D209" s="105"/>
      <c r="E209" s="105"/>
      <c r="F209" s="104"/>
      <c r="G209" s="104"/>
      <c r="H209" s="106"/>
      <c r="I209" s="85">
        <f>+$K$189</f>
        <v>0</v>
      </c>
      <c r="J209" s="85">
        <f>+I209*L209</f>
        <v>0</v>
      </c>
      <c r="K209" s="68"/>
      <c r="L209" s="66">
        <v>2E-3</v>
      </c>
      <c r="M209" s="66">
        <f t="shared" si="12"/>
        <v>0</v>
      </c>
      <c r="N209" s="66"/>
    </row>
    <row r="210" spans="1:14" hidden="1">
      <c r="A210" s="77" t="s">
        <v>233</v>
      </c>
      <c r="B210" s="103" t="s">
        <v>234</v>
      </c>
      <c r="C210" s="104"/>
      <c r="D210" s="105"/>
      <c r="E210" s="105"/>
      <c r="F210" s="104"/>
      <c r="G210" s="104"/>
      <c r="H210" s="106"/>
      <c r="I210" s="85"/>
      <c r="J210" s="85"/>
      <c r="K210" s="68"/>
      <c r="L210" s="66"/>
      <c r="M210" s="66">
        <f t="shared" si="12"/>
        <v>0</v>
      </c>
      <c r="N210" s="66"/>
    </row>
    <row r="211" spans="1:14" hidden="1">
      <c r="A211" s="77" t="s">
        <v>235</v>
      </c>
      <c r="B211" s="103" t="s">
        <v>234</v>
      </c>
      <c r="C211" s="104"/>
      <c r="D211" s="105"/>
      <c r="E211" s="105"/>
      <c r="F211" s="104"/>
      <c r="G211" s="104"/>
      <c r="H211" s="106"/>
      <c r="I211" s="85"/>
      <c r="J211" s="85"/>
      <c r="K211" s="68"/>
      <c r="L211" s="66"/>
      <c r="M211" s="66">
        <f t="shared" si="12"/>
        <v>0</v>
      </c>
      <c r="N211" s="66"/>
    </row>
    <row r="212" spans="1:14" hidden="1">
      <c r="A212" s="77">
        <v>3</v>
      </c>
      <c r="B212" s="103" t="s">
        <v>236</v>
      </c>
      <c r="C212" s="104"/>
      <c r="D212" s="105"/>
      <c r="E212" s="105"/>
      <c r="F212" s="104"/>
      <c r="G212" s="104"/>
      <c r="H212" s="106"/>
      <c r="I212" s="85">
        <f>+$K$189</f>
        <v>0</v>
      </c>
      <c r="J212" s="85">
        <f>+I212*L212</f>
        <v>0</v>
      </c>
      <c r="K212" s="68"/>
      <c r="L212" s="66">
        <v>5.0999999999999997E-2</v>
      </c>
      <c r="M212" s="66">
        <f t="shared" si="12"/>
        <v>0</v>
      </c>
      <c r="N212" s="66"/>
    </row>
    <row r="213" spans="1:14" hidden="1">
      <c r="A213" s="81"/>
      <c r="B213" s="81" t="s">
        <v>207</v>
      </c>
      <c r="C213" s="99"/>
      <c r="D213" s="100"/>
      <c r="E213" s="100"/>
      <c r="F213" s="99"/>
      <c r="G213" s="99"/>
      <c r="H213" s="101"/>
      <c r="I213" s="81" t="s">
        <v>208</v>
      </c>
      <c r="J213" s="85">
        <f>+ SUM(J200:J212)</f>
        <v>0</v>
      </c>
      <c r="K213" s="68">
        <f>+[1]ШС23!$JJ$25</f>
        <v>0</v>
      </c>
      <c r="L213" s="66"/>
      <c r="M213" s="66">
        <f>+IF(K213=0,0,1)</f>
        <v>0</v>
      </c>
      <c r="N213" s="66"/>
    </row>
    <row r="214" spans="1:14" hidden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8"/>
      <c r="L214" s="66"/>
      <c r="M214" s="66">
        <f t="shared" ref="M214:M227" si="13">+M215</f>
        <v>0</v>
      </c>
      <c r="N214" s="66"/>
    </row>
    <row r="215" spans="1:14" ht="15.75" hidden="1">
      <c r="A215" s="196" t="s">
        <v>170</v>
      </c>
      <c r="B215" s="196"/>
      <c r="C215" s="196"/>
      <c r="D215" s="196"/>
      <c r="E215" s="196"/>
      <c r="F215" s="196"/>
      <c r="G215" s="196"/>
      <c r="H215" s="196"/>
      <c r="I215" s="196"/>
      <c r="J215" s="196"/>
      <c r="K215" s="68"/>
      <c r="L215" s="66"/>
      <c r="M215" s="66">
        <f t="shared" si="13"/>
        <v>0</v>
      </c>
      <c r="N215" s="66"/>
    </row>
    <row r="216" spans="1:14" ht="15.75" hidden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68"/>
      <c r="L216" s="66"/>
      <c r="M216" s="66">
        <f t="shared" si="13"/>
        <v>0</v>
      </c>
      <c r="N216" s="66"/>
    </row>
    <row r="217" spans="1:14" ht="15.75" hidden="1">
      <c r="A217" s="69" t="s">
        <v>171</v>
      </c>
      <c r="B217" s="70"/>
      <c r="C217" s="71" t="str">
        <f>+C176</f>
        <v>8130701ШС10000004</v>
      </c>
      <c r="D217" s="72"/>
      <c r="E217" s="72"/>
      <c r="F217" s="72"/>
      <c r="G217" s="72"/>
      <c r="H217" s="72"/>
      <c r="I217" s="72"/>
      <c r="J217" s="72"/>
      <c r="K217" s="68" t="s">
        <v>300</v>
      </c>
      <c r="L217" s="66"/>
      <c r="M217" s="66">
        <f t="shared" si="13"/>
        <v>0</v>
      </c>
      <c r="N217" s="66"/>
    </row>
    <row r="218" spans="1:14" hidden="1">
      <c r="A218" s="73"/>
      <c r="B218" s="74"/>
      <c r="C218" s="75"/>
      <c r="D218" s="75"/>
      <c r="E218" s="75"/>
      <c r="F218" s="75"/>
      <c r="G218" s="75"/>
      <c r="H218" s="75"/>
      <c r="I218" s="75"/>
      <c r="J218" s="75"/>
      <c r="K218" s="68"/>
      <c r="L218" s="66"/>
      <c r="M218" s="66">
        <f t="shared" si="13"/>
        <v>0</v>
      </c>
      <c r="N218" s="66"/>
    </row>
    <row r="219" spans="1:14" ht="15.75" hidden="1">
      <c r="A219" s="69" t="s">
        <v>173</v>
      </c>
      <c r="B219" s="70"/>
      <c r="C219" s="70"/>
      <c r="D219" s="70"/>
      <c r="E219" s="76" t="s">
        <v>299</v>
      </c>
      <c r="F219" s="76"/>
      <c r="G219" s="76"/>
      <c r="H219" s="76"/>
      <c r="I219" s="76"/>
      <c r="J219" s="76"/>
      <c r="K219" s="68"/>
      <c r="L219" s="66"/>
      <c r="M219" s="66">
        <f t="shared" si="13"/>
        <v>0</v>
      </c>
      <c r="N219" s="66"/>
    </row>
    <row r="220" spans="1:14" ht="15.75" hidden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68"/>
      <c r="L220" s="66"/>
      <c r="M220" s="66">
        <f t="shared" si="13"/>
        <v>0</v>
      </c>
      <c r="N220" s="66"/>
    </row>
    <row r="221" spans="1:14" ht="15.75" hidden="1">
      <c r="A221" s="196" t="s">
        <v>175</v>
      </c>
      <c r="B221" s="196"/>
      <c r="C221" s="196"/>
      <c r="D221" s="196"/>
      <c r="E221" s="196"/>
      <c r="F221" s="196"/>
      <c r="G221" s="196"/>
      <c r="H221" s="196"/>
      <c r="I221" s="196"/>
      <c r="J221" s="196"/>
      <c r="K221" s="68"/>
      <c r="L221" s="66"/>
      <c r="M221" s="66">
        <f t="shared" si="13"/>
        <v>0</v>
      </c>
      <c r="N221" s="66"/>
    </row>
    <row r="222" spans="1:14" hidden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8"/>
      <c r="L222" s="66"/>
      <c r="M222" s="66">
        <f t="shared" si="13"/>
        <v>0</v>
      </c>
      <c r="N222" s="66"/>
    </row>
    <row r="223" spans="1:14" hidden="1">
      <c r="A223" s="77" t="s">
        <v>176</v>
      </c>
      <c r="B223" s="77" t="s">
        <v>177</v>
      </c>
      <c r="C223" s="77" t="s">
        <v>178</v>
      </c>
      <c r="D223" s="200" t="s">
        <v>179</v>
      </c>
      <c r="E223" s="201"/>
      <c r="F223" s="201"/>
      <c r="G223" s="202"/>
      <c r="H223" s="77" t="s">
        <v>180</v>
      </c>
      <c r="I223" s="77" t="s">
        <v>181</v>
      </c>
      <c r="J223" s="78" t="s">
        <v>182</v>
      </c>
      <c r="K223" s="68"/>
      <c r="L223" s="66"/>
      <c r="M223" s="66">
        <f t="shared" si="13"/>
        <v>0</v>
      </c>
      <c r="N223" s="66"/>
    </row>
    <row r="224" spans="1:14" hidden="1">
      <c r="A224" s="79" t="s">
        <v>183</v>
      </c>
      <c r="B224" s="79" t="s">
        <v>184</v>
      </c>
      <c r="C224" s="79" t="s">
        <v>185</v>
      </c>
      <c r="D224" s="77" t="s">
        <v>186</v>
      </c>
      <c r="E224" s="200" t="s">
        <v>33</v>
      </c>
      <c r="F224" s="201"/>
      <c r="G224" s="202"/>
      <c r="H224" s="79" t="s">
        <v>187</v>
      </c>
      <c r="I224" s="79" t="s">
        <v>188</v>
      </c>
      <c r="J224" s="80" t="s">
        <v>189</v>
      </c>
      <c r="K224" s="68"/>
      <c r="L224" s="66"/>
      <c r="M224" s="66">
        <f t="shared" si="13"/>
        <v>0</v>
      </c>
      <c r="N224" s="66"/>
    </row>
    <row r="225" spans="1:14" hidden="1">
      <c r="A225" s="79"/>
      <c r="B225" s="79" t="s">
        <v>190</v>
      </c>
      <c r="C225" s="79" t="s">
        <v>191</v>
      </c>
      <c r="D225" s="79"/>
      <c r="E225" s="77" t="s">
        <v>192</v>
      </c>
      <c r="F225" s="77" t="s">
        <v>193</v>
      </c>
      <c r="G225" s="77" t="s">
        <v>193</v>
      </c>
      <c r="H225" s="79" t="s">
        <v>194</v>
      </c>
      <c r="I225" s="79"/>
      <c r="J225" s="80" t="s">
        <v>195</v>
      </c>
      <c r="K225" s="68"/>
      <c r="L225" s="66"/>
      <c r="M225" s="66">
        <f t="shared" si="13"/>
        <v>0</v>
      </c>
      <c r="N225" s="66"/>
    </row>
    <row r="226" spans="1:14" hidden="1">
      <c r="A226" s="79"/>
      <c r="B226" s="79"/>
      <c r="C226" s="79"/>
      <c r="D226" s="79"/>
      <c r="E226" s="79" t="s">
        <v>194</v>
      </c>
      <c r="F226" s="79" t="s">
        <v>196</v>
      </c>
      <c r="G226" s="79" t="s">
        <v>197</v>
      </c>
      <c r="H226" s="79" t="s">
        <v>198</v>
      </c>
      <c r="I226" s="79"/>
      <c r="J226" s="80" t="s">
        <v>199</v>
      </c>
      <c r="K226" s="68"/>
      <c r="L226" s="66"/>
      <c r="M226" s="66">
        <f t="shared" si="13"/>
        <v>0</v>
      </c>
      <c r="N226" s="66"/>
    </row>
    <row r="227" spans="1:14" hidden="1">
      <c r="A227" s="79"/>
      <c r="B227" s="79"/>
      <c r="C227" s="79"/>
      <c r="D227" s="79"/>
      <c r="E227" s="79" t="s">
        <v>200</v>
      </c>
      <c r="F227" s="79" t="s">
        <v>201</v>
      </c>
      <c r="G227" s="79" t="s">
        <v>201</v>
      </c>
      <c r="H227" s="79"/>
      <c r="I227" s="79"/>
      <c r="J227" s="80" t="s">
        <v>202</v>
      </c>
      <c r="K227" s="68"/>
      <c r="L227" s="66"/>
      <c r="M227" s="66">
        <f t="shared" si="13"/>
        <v>0</v>
      </c>
      <c r="N227" s="66"/>
    </row>
    <row r="228" spans="1:14" hidden="1">
      <c r="A228" s="81">
        <v>1</v>
      </c>
      <c r="B228" s="81">
        <v>2</v>
      </c>
      <c r="C228" s="81">
        <v>3</v>
      </c>
      <c r="D228" s="81">
        <v>4</v>
      </c>
      <c r="E228" s="81">
        <v>5</v>
      </c>
      <c r="F228" s="81">
        <v>6</v>
      </c>
      <c r="G228" s="81">
        <v>7</v>
      </c>
      <c r="H228" s="81">
        <v>8</v>
      </c>
      <c r="I228" s="81">
        <v>9</v>
      </c>
      <c r="J228" s="82">
        <v>10</v>
      </c>
      <c r="K228" s="68"/>
      <c r="L228" s="66"/>
      <c r="M228" s="66">
        <f>+M229</f>
        <v>0</v>
      </c>
      <c r="N228" s="66"/>
    </row>
    <row r="229" spans="1:14" ht="25.5" hidden="1">
      <c r="A229" s="81">
        <v>2</v>
      </c>
      <c r="B229" s="83" t="s">
        <v>204</v>
      </c>
      <c r="C229" s="84">
        <f>ROUNDUP(K230/12/3500,0)</f>
        <v>0</v>
      </c>
      <c r="D229" s="85">
        <f>+SUM(E229:G229)</f>
        <v>0</v>
      </c>
      <c r="E229" s="85">
        <f>+J229/I229/12</f>
        <v>0</v>
      </c>
      <c r="F229" s="85"/>
      <c r="G229" s="85"/>
      <c r="H229" s="85"/>
      <c r="I229" s="84">
        <v>1</v>
      </c>
      <c r="J229" s="85">
        <f>+K230</f>
        <v>0</v>
      </c>
      <c r="K229" s="68"/>
      <c r="L229" s="66"/>
      <c r="M229" s="66">
        <f>+M230</f>
        <v>0</v>
      </c>
      <c r="N229" s="66"/>
    </row>
    <row r="230" spans="1:14" hidden="1">
      <c r="A230" s="86" t="s">
        <v>207</v>
      </c>
      <c r="B230" s="87"/>
      <c r="C230" s="81" t="s">
        <v>208</v>
      </c>
      <c r="D230" s="85">
        <f>+D229</f>
        <v>0</v>
      </c>
      <c r="E230" s="81" t="s">
        <v>208</v>
      </c>
      <c r="F230" s="81" t="s">
        <v>208</v>
      </c>
      <c r="G230" s="81" t="s">
        <v>208</v>
      </c>
      <c r="H230" s="88" t="s">
        <v>208</v>
      </c>
      <c r="I230" s="81" t="s">
        <v>208</v>
      </c>
      <c r="J230" s="85">
        <f>+SUM(J229:J229)</f>
        <v>0</v>
      </c>
      <c r="K230" s="68">
        <f>+[1]ШС23!$JH$25</f>
        <v>0</v>
      </c>
      <c r="L230" s="66"/>
      <c r="M230" s="66">
        <f>+IF(K230=0,0,1)</f>
        <v>0</v>
      </c>
      <c r="N230" s="66"/>
    </row>
    <row r="231" spans="1:14" ht="15.75" hidden="1">
      <c r="A231" s="89"/>
      <c r="B231" s="89"/>
      <c r="C231" s="89"/>
      <c r="D231" s="89"/>
      <c r="E231" s="89"/>
      <c r="F231" s="89"/>
      <c r="G231" s="66"/>
      <c r="H231" s="66"/>
      <c r="I231" s="66"/>
      <c r="J231" s="66"/>
      <c r="K231" s="68"/>
      <c r="L231" s="66"/>
      <c r="M231" s="66">
        <f t="shared" ref="M231:M253" si="14">+M232</f>
        <v>0</v>
      </c>
      <c r="N231" s="66"/>
    </row>
    <row r="232" spans="1:14" ht="15.75" hidden="1">
      <c r="A232" s="196" t="s">
        <v>209</v>
      </c>
      <c r="B232" s="196"/>
      <c r="C232" s="196"/>
      <c r="D232" s="196"/>
      <c r="E232" s="196"/>
      <c r="F232" s="196"/>
      <c r="G232" s="196"/>
      <c r="H232" s="196"/>
      <c r="I232" s="196"/>
      <c r="J232" s="196"/>
      <c r="K232" s="68"/>
      <c r="L232" s="66"/>
      <c r="M232" s="66">
        <f t="shared" si="14"/>
        <v>0</v>
      </c>
      <c r="N232" s="66"/>
    </row>
    <row r="233" spans="1:14" ht="15.75" hidden="1">
      <c r="A233" s="196" t="s">
        <v>210</v>
      </c>
      <c r="B233" s="196"/>
      <c r="C233" s="196"/>
      <c r="D233" s="196"/>
      <c r="E233" s="196"/>
      <c r="F233" s="196"/>
      <c r="G233" s="196"/>
      <c r="H233" s="196"/>
      <c r="I233" s="196"/>
      <c r="J233" s="196"/>
      <c r="K233" s="68"/>
      <c r="L233" s="66"/>
      <c r="M233" s="66">
        <f t="shared" si="14"/>
        <v>0</v>
      </c>
      <c r="N233" s="66"/>
    </row>
    <row r="234" spans="1:14" ht="15.75" hidden="1">
      <c r="A234" s="196" t="s">
        <v>211</v>
      </c>
      <c r="B234" s="196"/>
      <c r="C234" s="196"/>
      <c r="D234" s="196"/>
      <c r="E234" s="196"/>
      <c r="F234" s="196"/>
      <c r="G234" s="196"/>
      <c r="H234" s="196"/>
      <c r="I234" s="196"/>
      <c r="J234" s="196"/>
      <c r="K234" s="68"/>
      <c r="L234" s="66"/>
      <c r="M234" s="66">
        <f t="shared" si="14"/>
        <v>0</v>
      </c>
      <c r="N234" s="66"/>
    </row>
    <row r="235" spans="1:14" hidden="1">
      <c r="A235" s="90"/>
      <c r="B235" s="90"/>
      <c r="C235" s="90"/>
      <c r="D235" s="90"/>
      <c r="E235" s="90"/>
      <c r="F235" s="90"/>
      <c r="G235" s="66"/>
      <c r="H235" s="66"/>
      <c r="I235" s="66"/>
      <c r="J235" s="66"/>
      <c r="K235" s="68"/>
      <c r="L235" s="66"/>
      <c r="M235" s="66">
        <f t="shared" si="14"/>
        <v>0</v>
      </c>
      <c r="N235" s="66"/>
    </row>
    <row r="236" spans="1:14" hidden="1">
      <c r="A236" s="77" t="s">
        <v>176</v>
      </c>
      <c r="B236" s="197" t="s">
        <v>212</v>
      </c>
      <c r="C236" s="198"/>
      <c r="D236" s="198"/>
      <c r="E236" s="198"/>
      <c r="F236" s="198"/>
      <c r="G236" s="198"/>
      <c r="H236" s="199"/>
      <c r="I236" s="77" t="s">
        <v>213</v>
      </c>
      <c r="J236" s="78" t="s">
        <v>214</v>
      </c>
      <c r="K236" s="68"/>
      <c r="L236" s="66"/>
      <c r="M236" s="66">
        <f t="shared" si="14"/>
        <v>0</v>
      </c>
      <c r="N236" s="66"/>
    </row>
    <row r="237" spans="1:14" hidden="1">
      <c r="A237" s="79" t="s">
        <v>183</v>
      </c>
      <c r="B237" s="79"/>
      <c r="C237" s="91"/>
      <c r="D237" s="92"/>
      <c r="E237" s="92"/>
      <c r="F237" s="91"/>
      <c r="G237" s="91"/>
      <c r="H237" s="93"/>
      <c r="I237" s="79" t="s">
        <v>215</v>
      </c>
      <c r="J237" s="80" t="s">
        <v>216</v>
      </c>
      <c r="K237" s="68"/>
      <c r="L237" s="66"/>
      <c r="M237" s="66">
        <f t="shared" si="14"/>
        <v>0</v>
      </c>
      <c r="N237" s="66"/>
    </row>
    <row r="238" spans="1:14" hidden="1">
      <c r="A238" s="79"/>
      <c r="B238" s="79"/>
      <c r="C238" s="91"/>
      <c r="D238" s="92"/>
      <c r="E238" s="92"/>
      <c r="F238" s="91"/>
      <c r="G238" s="91"/>
      <c r="H238" s="93"/>
      <c r="I238" s="79" t="s">
        <v>217</v>
      </c>
      <c r="J238" s="80"/>
      <c r="K238" s="68"/>
      <c r="L238" s="66"/>
      <c r="M238" s="66">
        <f t="shared" si="14"/>
        <v>0</v>
      </c>
      <c r="N238" s="66"/>
    </row>
    <row r="239" spans="1:14" hidden="1">
      <c r="A239" s="88"/>
      <c r="B239" s="88"/>
      <c r="C239" s="94"/>
      <c r="D239" s="95"/>
      <c r="E239" s="95"/>
      <c r="F239" s="94"/>
      <c r="G239" s="94"/>
      <c r="H239" s="96"/>
      <c r="I239" s="88" t="s">
        <v>218</v>
      </c>
      <c r="J239" s="97"/>
      <c r="K239" s="68"/>
      <c r="L239" s="66"/>
      <c r="M239" s="66">
        <f t="shared" si="14"/>
        <v>0</v>
      </c>
      <c r="N239" s="66"/>
    </row>
    <row r="240" spans="1:14" hidden="1">
      <c r="A240" s="81">
        <v>1</v>
      </c>
      <c r="B240" s="200">
        <v>2</v>
      </c>
      <c r="C240" s="201"/>
      <c r="D240" s="201"/>
      <c r="E240" s="201"/>
      <c r="F240" s="201"/>
      <c r="G240" s="201"/>
      <c r="H240" s="202"/>
      <c r="I240" s="81">
        <v>3</v>
      </c>
      <c r="J240" s="82">
        <v>4</v>
      </c>
      <c r="K240" s="68"/>
      <c r="L240" s="66"/>
      <c r="M240" s="66">
        <f t="shared" si="14"/>
        <v>0</v>
      </c>
      <c r="N240" s="66"/>
    </row>
    <row r="241" spans="1:14" hidden="1">
      <c r="A241" s="81">
        <v>1</v>
      </c>
      <c r="B241" s="98" t="s">
        <v>219</v>
      </c>
      <c r="C241" s="99"/>
      <c r="D241" s="100"/>
      <c r="E241" s="100"/>
      <c r="F241" s="99"/>
      <c r="G241" s="99"/>
      <c r="H241" s="101"/>
      <c r="I241" s="81" t="s">
        <v>208</v>
      </c>
      <c r="J241" s="85"/>
      <c r="K241" s="68"/>
      <c r="L241" s="66"/>
      <c r="M241" s="66">
        <f t="shared" si="14"/>
        <v>0</v>
      </c>
      <c r="N241" s="66"/>
    </row>
    <row r="242" spans="1:14" hidden="1">
      <c r="A242" s="77" t="s">
        <v>220</v>
      </c>
      <c r="B242" s="102" t="s">
        <v>33</v>
      </c>
      <c r="C242" s="91"/>
      <c r="D242" s="92"/>
      <c r="E242" s="92"/>
      <c r="F242" s="91"/>
      <c r="G242" s="91"/>
      <c r="H242" s="91"/>
      <c r="I242" s="77"/>
      <c r="J242" s="85"/>
      <c r="K242" s="68"/>
      <c r="L242" s="66"/>
      <c r="M242" s="66">
        <f t="shared" si="14"/>
        <v>0</v>
      </c>
      <c r="N242" s="66"/>
    </row>
    <row r="243" spans="1:14" hidden="1">
      <c r="A243" s="88"/>
      <c r="B243" s="102" t="s">
        <v>221</v>
      </c>
      <c r="C243" s="91"/>
      <c r="D243" s="92"/>
      <c r="E243" s="92"/>
      <c r="F243" s="91"/>
      <c r="G243" s="91"/>
      <c r="H243" s="91"/>
      <c r="I243" s="85">
        <f>+K254</f>
        <v>0</v>
      </c>
      <c r="J243" s="85">
        <f>+K254-J248-J250-J253</f>
        <v>0</v>
      </c>
      <c r="K243" s="68"/>
      <c r="L243" s="66">
        <v>0.22</v>
      </c>
      <c r="M243" s="66">
        <f t="shared" si="14"/>
        <v>0</v>
      </c>
      <c r="N243" s="66"/>
    </row>
    <row r="244" spans="1:14" hidden="1">
      <c r="A244" s="81" t="s">
        <v>222</v>
      </c>
      <c r="B244" s="98" t="s">
        <v>223</v>
      </c>
      <c r="C244" s="99"/>
      <c r="D244" s="100"/>
      <c r="E244" s="100"/>
      <c r="F244" s="99"/>
      <c r="G244" s="99"/>
      <c r="H244" s="101"/>
      <c r="I244" s="81"/>
      <c r="J244" s="85"/>
      <c r="K244" s="68"/>
      <c r="L244" s="66"/>
      <c r="M244" s="66">
        <f t="shared" si="14"/>
        <v>0</v>
      </c>
      <c r="N244" s="66"/>
    </row>
    <row r="245" spans="1:14" hidden="1">
      <c r="A245" s="77" t="s">
        <v>224</v>
      </c>
      <c r="B245" s="103" t="s">
        <v>225</v>
      </c>
      <c r="C245" s="104"/>
      <c r="D245" s="105"/>
      <c r="E245" s="105"/>
      <c r="F245" s="104"/>
      <c r="G245" s="104"/>
      <c r="H245" s="106"/>
      <c r="I245" s="77"/>
      <c r="J245" s="85"/>
      <c r="K245" s="68"/>
      <c r="L245" s="66"/>
      <c r="M245" s="66">
        <f t="shared" si="14"/>
        <v>0</v>
      </c>
      <c r="N245" s="66"/>
    </row>
    <row r="246" spans="1:14" hidden="1">
      <c r="A246" s="77">
        <v>2</v>
      </c>
      <c r="B246" s="103" t="s">
        <v>226</v>
      </c>
      <c r="C246" s="104"/>
      <c r="D246" s="105"/>
      <c r="E246" s="105"/>
      <c r="F246" s="104"/>
      <c r="G246" s="104"/>
      <c r="H246" s="106"/>
      <c r="I246" s="77" t="s">
        <v>208</v>
      </c>
      <c r="J246" s="85"/>
      <c r="K246" s="68"/>
      <c r="L246" s="66"/>
      <c r="M246" s="66">
        <f t="shared" si="14"/>
        <v>0</v>
      </c>
      <c r="N246" s="66"/>
    </row>
    <row r="247" spans="1:14" hidden="1">
      <c r="A247" s="77" t="s">
        <v>227</v>
      </c>
      <c r="B247" s="103" t="s">
        <v>33</v>
      </c>
      <c r="C247" s="104"/>
      <c r="D247" s="105"/>
      <c r="E247" s="105"/>
      <c r="F247" s="104"/>
      <c r="G247" s="104"/>
      <c r="H247" s="106"/>
      <c r="I247" s="77"/>
      <c r="J247" s="85"/>
      <c r="K247" s="68"/>
      <c r="L247" s="66"/>
      <c r="M247" s="66">
        <f t="shared" si="14"/>
        <v>0</v>
      </c>
      <c r="N247" s="66"/>
    </row>
    <row r="248" spans="1:14" hidden="1">
      <c r="A248" s="79"/>
      <c r="B248" s="102" t="s">
        <v>228</v>
      </c>
      <c r="C248" s="91"/>
      <c r="D248" s="92"/>
      <c r="E248" s="92"/>
      <c r="F248" s="91"/>
      <c r="G248" s="91"/>
      <c r="H248" s="93"/>
      <c r="I248" s="85">
        <f>+K254</f>
        <v>0</v>
      </c>
      <c r="J248" s="85">
        <f>+I248*L248</f>
        <v>0</v>
      </c>
      <c r="K248" s="68"/>
      <c r="L248" s="66">
        <v>2.9000000000000001E-2</v>
      </c>
      <c r="M248" s="66">
        <f t="shared" si="14"/>
        <v>0</v>
      </c>
      <c r="N248" s="66"/>
    </row>
    <row r="249" spans="1:14" hidden="1">
      <c r="A249" s="77" t="s">
        <v>229</v>
      </c>
      <c r="B249" s="103" t="s">
        <v>230</v>
      </c>
      <c r="C249" s="104"/>
      <c r="D249" s="105"/>
      <c r="E249" s="105"/>
      <c r="F249" s="104"/>
      <c r="G249" s="104"/>
      <c r="H249" s="106"/>
      <c r="I249" s="85"/>
      <c r="J249" s="85"/>
      <c r="K249" s="68"/>
      <c r="L249" s="66"/>
      <c r="M249" s="66">
        <f t="shared" si="14"/>
        <v>0</v>
      </c>
      <c r="N249" s="66"/>
    </row>
    <row r="250" spans="1:14" hidden="1">
      <c r="A250" s="77" t="s">
        <v>231</v>
      </c>
      <c r="B250" s="103" t="s">
        <v>232</v>
      </c>
      <c r="C250" s="104"/>
      <c r="D250" s="105"/>
      <c r="E250" s="105"/>
      <c r="F250" s="104"/>
      <c r="G250" s="104"/>
      <c r="H250" s="106"/>
      <c r="I250" s="85">
        <f>+K254</f>
        <v>0</v>
      </c>
      <c r="J250" s="85">
        <f>+I250*L250</f>
        <v>0</v>
      </c>
      <c r="K250" s="68"/>
      <c r="L250" s="66">
        <v>2E-3</v>
      </c>
      <c r="M250" s="66">
        <f t="shared" si="14"/>
        <v>0</v>
      </c>
      <c r="N250" s="66"/>
    </row>
    <row r="251" spans="1:14" hidden="1">
      <c r="A251" s="77" t="s">
        <v>233</v>
      </c>
      <c r="B251" s="103" t="s">
        <v>234</v>
      </c>
      <c r="C251" s="104"/>
      <c r="D251" s="105"/>
      <c r="E251" s="105"/>
      <c r="F251" s="104"/>
      <c r="G251" s="104"/>
      <c r="H251" s="106"/>
      <c r="I251" s="85"/>
      <c r="J251" s="85"/>
      <c r="K251" s="68"/>
      <c r="L251" s="66"/>
      <c r="M251" s="66">
        <f t="shared" si="14"/>
        <v>0</v>
      </c>
      <c r="N251" s="66"/>
    </row>
    <row r="252" spans="1:14" hidden="1">
      <c r="A252" s="77" t="s">
        <v>235</v>
      </c>
      <c r="B252" s="103" t="s">
        <v>234</v>
      </c>
      <c r="C252" s="104"/>
      <c r="D252" s="105"/>
      <c r="E252" s="105"/>
      <c r="F252" s="104"/>
      <c r="G252" s="104"/>
      <c r="H252" s="106"/>
      <c r="I252" s="85"/>
      <c r="J252" s="85"/>
      <c r="K252" s="68"/>
      <c r="L252" s="66"/>
      <c r="M252" s="66">
        <f t="shared" si="14"/>
        <v>0</v>
      </c>
      <c r="N252" s="66"/>
    </row>
    <row r="253" spans="1:14" hidden="1">
      <c r="A253" s="77">
        <v>3</v>
      </c>
      <c r="B253" s="103" t="s">
        <v>236</v>
      </c>
      <c r="C253" s="104"/>
      <c r="D253" s="105"/>
      <c r="E253" s="105"/>
      <c r="F253" s="104"/>
      <c r="G253" s="104"/>
      <c r="H253" s="106"/>
      <c r="I253" s="85">
        <f>+K254</f>
        <v>0</v>
      </c>
      <c r="J253" s="85">
        <f>+I253*L253</f>
        <v>0</v>
      </c>
      <c r="K253" s="68"/>
      <c r="L253" s="66">
        <v>5.0999999999999997E-2</v>
      </c>
      <c r="M253" s="66">
        <f t="shared" si="14"/>
        <v>0</v>
      </c>
      <c r="N253" s="66"/>
    </row>
    <row r="254" spans="1:14" hidden="1">
      <c r="A254" s="81"/>
      <c r="B254" s="81" t="s">
        <v>207</v>
      </c>
      <c r="C254" s="99"/>
      <c r="D254" s="100"/>
      <c r="E254" s="100"/>
      <c r="F254" s="99"/>
      <c r="G254" s="99"/>
      <c r="H254" s="101"/>
      <c r="I254" s="81" t="s">
        <v>208</v>
      </c>
      <c r="J254" s="85">
        <f>+ SUM(J241:J253)</f>
        <v>0</v>
      </c>
      <c r="K254" s="68">
        <f>+[1]ШС23!$JK$25</f>
        <v>0</v>
      </c>
      <c r="L254" s="66"/>
      <c r="M254" s="66">
        <f>+IF(K254=0,0,1)</f>
        <v>0</v>
      </c>
      <c r="N254" s="66"/>
    </row>
    <row r="255" spans="1:14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8"/>
      <c r="L255" s="66"/>
      <c r="M255" s="66">
        <f t="shared" ref="M255:M267" si="15">+M256</f>
        <v>1</v>
      </c>
      <c r="N255" s="66"/>
    </row>
    <row r="256" spans="1:14" ht="15.75">
      <c r="A256" s="196" t="s">
        <v>291</v>
      </c>
      <c r="B256" s="196"/>
      <c r="C256" s="196"/>
      <c r="D256" s="196"/>
      <c r="E256" s="196"/>
      <c r="F256" s="196"/>
      <c r="G256" s="196"/>
      <c r="H256" s="196"/>
      <c r="I256" s="196"/>
      <c r="J256" s="196"/>
      <c r="K256" s="63"/>
      <c r="L256" s="66"/>
      <c r="M256" s="66">
        <f t="shared" si="15"/>
        <v>1</v>
      </c>
      <c r="N256" s="66"/>
    </row>
    <row r="257" spans="1:14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8"/>
      <c r="L257" s="66"/>
      <c r="M257" s="66">
        <f t="shared" si="15"/>
        <v>1</v>
      </c>
      <c r="N257" s="66"/>
    </row>
    <row r="258" spans="1:14" ht="15.75">
      <c r="A258" s="69" t="s">
        <v>171</v>
      </c>
      <c r="B258" s="110"/>
      <c r="C258" s="110"/>
      <c r="D258" s="71" t="str">
        <f>+C217</f>
        <v>8130701ШС10000004</v>
      </c>
      <c r="E258" s="111"/>
      <c r="F258" s="111"/>
      <c r="G258" s="111"/>
      <c r="H258" s="111"/>
      <c r="I258" s="111"/>
      <c r="J258" s="111"/>
      <c r="K258" s="68"/>
      <c r="L258" s="66"/>
      <c r="M258" s="66">
        <f t="shared" si="15"/>
        <v>1</v>
      </c>
      <c r="N258" s="66"/>
    </row>
    <row r="259" spans="1:14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8"/>
      <c r="L259" s="66"/>
      <c r="M259" s="66">
        <f t="shared" si="15"/>
        <v>1</v>
      </c>
      <c r="N259" s="66"/>
    </row>
    <row r="260" spans="1:14" ht="15.75">
      <c r="A260" s="69" t="s">
        <v>173</v>
      </c>
      <c r="B260" s="110"/>
      <c r="C260" s="110"/>
      <c r="D260" s="76" t="s">
        <v>299</v>
      </c>
      <c r="E260" s="113"/>
      <c r="F260" s="113"/>
      <c r="G260" s="113"/>
      <c r="H260" s="113"/>
      <c r="I260" s="113"/>
      <c r="J260" s="113"/>
      <c r="K260" s="68"/>
      <c r="L260" s="66"/>
      <c r="M260" s="66">
        <f t="shared" si="15"/>
        <v>1</v>
      </c>
      <c r="N260" s="66"/>
    </row>
    <row r="261" spans="1:14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8"/>
      <c r="L261" s="66"/>
      <c r="M261" s="66">
        <f t="shared" si="15"/>
        <v>1</v>
      </c>
      <c r="N261" s="66"/>
    </row>
    <row r="262" spans="1:14">
      <c r="A262" s="77" t="s">
        <v>176</v>
      </c>
      <c r="B262" s="197" t="s">
        <v>292</v>
      </c>
      <c r="C262" s="198"/>
      <c r="D262" s="198"/>
      <c r="E262" s="198"/>
      <c r="F262" s="198"/>
      <c r="G262" s="199"/>
      <c r="H262" s="77" t="s">
        <v>293</v>
      </c>
      <c r="I262" s="77" t="s">
        <v>240</v>
      </c>
      <c r="J262" s="78" t="s">
        <v>294</v>
      </c>
      <c r="K262" s="68"/>
      <c r="L262" s="66"/>
      <c r="M262" s="66">
        <f t="shared" si="15"/>
        <v>1</v>
      </c>
      <c r="N262" s="66"/>
    </row>
    <row r="263" spans="1:14">
      <c r="A263" s="79" t="s">
        <v>183</v>
      </c>
      <c r="B263" s="79"/>
      <c r="C263" s="91"/>
      <c r="D263" s="91"/>
      <c r="E263" s="91"/>
      <c r="F263" s="91"/>
      <c r="G263" s="91"/>
      <c r="H263" s="79" t="s">
        <v>295</v>
      </c>
      <c r="I263" s="79" t="s">
        <v>244</v>
      </c>
      <c r="J263" s="80" t="s">
        <v>296</v>
      </c>
      <c r="K263" s="68"/>
      <c r="L263" s="66"/>
      <c r="M263" s="66">
        <f t="shared" si="15"/>
        <v>1</v>
      </c>
      <c r="N263" s="66"/>
    </row>
    <row r="264" spans="1:14">
      <c r="A264" s="79"/>
      <c r="B264" s="79"/>
      <c r="C264" s="91"/>
      <c r="D264" s="91"/>
      <c r="E264" s="91"/>
      <c r="F264" s="91"/>
      <c r="G264" s="91"/>
      <c r="H264" s="79"/>
      <c r="I264" s="79"/>
      <c r="J264" s="80" t="s">
        <v>286</v>
      </c>
      <c r="K264" s="68"/>
      <c r="L264" s="66"/>
      <c r="M264" s="66">
        <f t="shared" si="15"/>
        <v>1</v>
      </c>
      <c r="N264" s="66"/>
    </row>
    <row r="265" spans="1:14">
      <c r="A265" s="81">
        <v>1</v>
      </c>
      <c r="B265" s="200">
        <v>2</v>
      </c>
      <c r="C265" s="201"/>
      <c r="D265" s="201"/>
      <c r="E265" s="201"/>
      <c r="F265" s="201"/>
      <c r="G265" s="202"/>
      <c r="H265" s="81">
        <v>3</v>
      </c>
      <c r="I265" s="81">
        <v>4</v>
      </c>
      <c r="J265" s="82">
        <v>5</v>
      </c>
      <c r="K265" s="68"/>
      <c r="L265" s="66"/>
      <c r="M265" s="66">
        <f t="shared" si="15"/>
        <v>1</v>
      </c>
      <c r="N265" s="66"/>
    </row>
    <row r="266" spans="1:14">
      <c r="A266" s="88">
        <v>1</v>
      </c>
      <c r="B266" s="203" t="s">
        <v>301</v>
      </c>
      <c r="C266" s="204"/>
      <c r="D266" s="204"/>
      <c r="E266" s="204"/>
      <c r="F266" s="204"/>
      <c r="G266" s="205"/>
      <c r="H266" s="109">
        <f>+J266/I266</f>
        <v>23709.677419354837</v>
      </c>
      <c r="I266" s="84">
        <f>+K266</f>
        <v>31</v>
      </c>
      <c r="J266" s="109">
        <f>+K268</f>
        <v>735000</v>
      </c>
      <c r="K266" s="68">
        <f>ROUNDUP([1]ШС23!$LN$25,0)</f>
        <v>31</v>
      </c>
      <c r="L266" s="66"/>
      <c r="M266" s="66">
        <f t="shared" si="15"/>
        <v>1</v>
      </c>
      <c r="N266" s="66"/>
    </row>
    <row r="267" spans="1:14">
      <c r="A267" s="88"/>
      <c r="B267" s="200"/>
      <c r="C267" s="201"/>
      <c r="D267" s="201"/>
      <c r="E267" s="201"/>
      <c r="F267" s="201"/>
      <c r="G267" s="202"/>
      <c r="H267" s="88"/>
      <c r="I267" s="81"/>
      <c r="J267" s="97"/>
      <c r="K267" s="68"/>
      <c r="L267" s="66"/>
      <c r="M267" s="66">
        <f t="shared" si="15"/>
        <v>1</v>
      </c>
      <c r="N267" s="66"/>
    </row>
    <row r="268" spans="1:14">
      <c r="A268" s="88"/>
      <c r="B268" s="203" t="s">
        <v>207</v>
      </c>
      <c r="C268" s="204"/>
      <c r="D268" s="204"/>
      <c r="E268" s="204"/>
      <c r="F268" s="204"/>
      <c r="G268" s="205"/>
      <c r="H268" s="88" t="s">
        <v>208</v>
      </c>
      <c r="I268" s="81" t="s">
        <v>208</v>
      </c>
      <c r="J268" s="109">
        <f>+J266</f>
        <v>735000</v>
      </c>
      <c r="K268" s="68">
        <f>+[1]ШС23!JN25</f>
        <v>735000</v>
      </c>
      <c r="L268" s="66"/>
      <c r="M268" s="66">
        <f>+IF(K268=0,0,1)</f>
        <v>1</v>
      </c>
      <c r="N268" s="66"/>
    </row>
    <row r="269" spans="1:14" ht="15.75" hidden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68"/>
      <c r="L269" s="66"/>
      <c r="M269" s="66">
        <f t="shared" ref="M269:M282" si="16">+M270</f>
        <v>0</v>
      </c>
      <c r="N269" s="66"/>
    </row>
    <row r="270" spans="1:14" ht="15.75" hidden="1">
      <c r="A270" s="196" t="s">
        <v>254</v>
      </c>
      <c r="B270" s="196"/>
      <c r="C270" s="196"/>
      <c r="D270" s="196"/>
      <c r="E270" s="196"/>
      <c r="F270" s="196"/>
      <c r="G270" s="196"/>
      <c r="H270" s="196"/>
      <c r="I270" s="196"/>
      <c r="J270" s="196"/>
      <c r="K270" s="68"/>
      <c r="L270" s="66"/>
      <c r="M270" s="66">
        <f t="shared" si="16"/>
        <v>0</v>
      </c>
      <c r="N270" s="66"/>
    </row>
    <row r="271" spans="1:14" hidden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8"/>
      <c r="L271" s="66"/>
      <c r="M271" s="66">
        <f t="shared" si="16"/>
        <v>0</v>
      </c>
      <c r="N271" s="66"/>
    </row>
    <row r="272" spans="1:14" ht="15.75" hidden="1">
      <c r="A272" s="69" t="s">
        <v>171</v>
      </c>
      <c r="B272" s="110"/>
      <c r="C272" s="110"/>
      <c r="D272" s="71" t="str">
        <f>+$D$258</f>
        <v>8130701ШС10000004</v>
      </c>
      <c r="E272" s="111"/>
      <c r="F272" s="111"/>
      <c r="G272" s="111"/>
      <c r="H272" s="111"/>
      <c r="I272" s="111"/>
      <c r="J272" s="111"/>
      <c r="K272" s="68"/>
      <c r="L272" s="66"/>
      <c r="M272" s="66">
        <f t="shared" si="16"/>
        <v>0</v>
      </c>
      <c r="N272" s="66"/>
    </row>
    <row r="273" spans="1:14" hidden="1">
      <c r="A273" s="65"/>
      <c r="B273" s="65"/>
      <c r="C273" s="65"/>
      <c r="D273" s="90"/>
      <c r="E273" s="65"/>
      <c r="F273" s="65"/>
      <c r="G273" s="65"/>
      <c r="H273" s="65"/>
      <c r="I273" s="65"/>
      <c r="J273" s="65"/>
      <c r="K273" s="68"/>
      <c r="L273" s="66"/>
      <c r="M273" s="66">
        <f t="shared" si="16"/>
        <v>0</v>
      </c>
      <c r="N273" s="66"/>
    </row>
    <row r="274" spans="1:14" ht="15.75" hidden="1">
      <c r="A274" s="69" t="s">
        <v>173</v>
      </c>
      <c r="B274" s="110"/>
      <c r="C274" s="110"/>
      <c r="D274" s="76" t="s">
        <v>299</v>
      </c>
      <c r="E274" s="113"/>
      <c r="F274" s="113"/>
      <c r="G274" s="113"/>
      <c r="H274" s="113"/>
      <c r="I274" s="113"/>
      <c r="J274" s="113"/>
      <c r="K274" s="68"/>
      <c r="L274" s="66"/>
      <c r="M274" s="66">
        <f t="shared" si="16"/>
        <v>0</v>
      </c>
      <c r="N274" s="66"/>
    </row>
    <row r="275" spans="1:14" hidden="1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8"/>
      <c r="L275" s="66"/>
      <c r="M275" s="66">
        <f t="shared" si="16"/>
        <v>0</v>
      </c>
      <c r="N275" s="66"/>
    </row>
    <row r="276" spans="1:14" hidden="1">
      <c r="A276" s="77" t="s">
        <v>176</v>
      </c>
      <c r="B276" s="197" t="s">
        <v>238</v>
      </c>
      <c r="C276" s="198"/>
      <c r="D276" s="198"/>
      <c r="E276" s="198"/>
      <c r="F276" s="198"/>
      <c r="G276" s="199"/>
      <c r="H276" s="77" t="s">
        <v>255</v>
      </c>
      <c r="I276" s="77" t="s">
        <v>256</v>
      </c>
      <c r="J276" s="78" t="s">
        <v>257</v>
      </c>
      <c r="K276" s="68"/>
      <c r="L276" s="66"/>
      <c r="M276" s="66">
        <f t="shared" si="16"/>
        <v>0</v>
      </c>
      <c r="N276" s="66"/>
    </row>
    <row r="277" spans="1:14" hidden="1">
      <c r="A277" s="79" t="s">
        <v>183</v>
      </c>
      <c r="B277" s="79"/>
      <c r="C277" s="91"/>
      <c r="D277" s="91"/>
      <c r="E277" s="91"/>
      <c r="F277" s="91"/>
      <c r="G277" s="91"/>
      <c r="H277" s="79" t="s">
        <v>258</v>
      </c>
      <c r="I277" s="79" t="s">
        <v>302</v>
      </c>
      <c r="J277" s="80" t="s">
        <v>260</v>
      </c>
      <c r="K277" s="68"/>
      <c r="L277" s="66"/>
      <c r="M277" s="66">
        <f t="shared" si="16"/>
        <v>0</v>
      </c>
      <c r="N277" s="66"/>
    </row>
    <row r="278" spans="1:14" hidden="1">
      <c r="A278" s="79"/>
      <c r="B278" s="79"/>
      <c r="C278" s="91"/>
      <c r="D278" s="91"/>
      <c r="E278" s="91"/>
      <c r="F278" s="91"/>
      <c r="G278" s="91"/>
      <c r="H278" s="79"/>
      <c r="I278" s="79"/>
      <c r="J278" s="80" t="s">
        <v>261</v>
      </c>
      <c r="K278" s="68"/>
      <c r="L278" s="66"/>
      <c r="M278" s="66">
        <f t="shared" si="16"/>
        <v>0</v>
      </c>
      <c r="N278" s="66"/>
    </row>
    <row r="279" spans="1:14" hidden="1">
      <c r="A279" s="79"/>
      <c r="B279" s="79"/>
      <c r="C279" s="91"/>
      <c r="D279" s="91"/>
      <c r="E279" s="91"/>
      <c r="F279" s="91"/>
      <c r="G279" s="91"/>
      <c r="H279" s="79"/>
      <c r="I279" s="79"/>
      <c r="J279" s="80" t="s">
        <v>262</v>
      </c>
      <c r="K279" s="68"/>
      <c r="L279" s="66"/>
      <c r="M279" s="66">
        <f t="shared" si="16"/>
        <v>0</v>
      </c>
      <c r="N279" s="66"/>
    </row>
    <row r="280" spans="1:14" hidden="1">
      <c r="A280" s="81">
        <v>1</v>
      </c>
      <c r="B280" s="200">
        <v>2</v>
      </c>
      <c r="C280" s="201"/>
      <c r="D280" s="201"/>
      <c r="E280" s="201"/>
      <c r="F280" s="201"/>
      <c r="G280" s="202"/>
      <c r="H280" s="81">
        <v>3</v>
      </c>
      <c r="I280" s="81">
        <v>4</v>
      </c>
      <c r="J280" s="82">
        <v>5</v>
      </c>
      <c r="K280" s="68"/>
      <c r="L280" s="66"/>
      <c r="M280" s="66">
        <f t="shared" si="16"/>
        <v>0</v>
      </c>
      <c r="N280" s="66"/>
    </row>
    <row r="281" spans="1:14" hidden="1">
      <c r="A281" s="88">
        <v>1</v>
      </c>
      <c r="B281" s="203" t="s">
        <v>303</v>
      </c>
      <c r="C281" s="204"/>
      <c r="D281" s="204"/>
      <c r="E281" s="204"/>
      <c r="F281" s="204"/>
      <c r="G281" s="205"/>
      <c r="H281" s="109">
        <f>+J281</f>
        <v>0</v>
      </c>
      <c r="I281" s="81">
        <v>100</v>
      </c>
      <c r="J281" s="109">
        <f>+K283</f>
        <v>0</v>
      </c>
      <c r="K281" s="68"/>
      <c r="L281" s="66"/>
      <c r="M281" s="66">
        <f t="shared" si="16"/>
        <v>0</v>
      </c>
      <c r="N281" s="66"/>
    </row>
    <row r="282" spans="1:14" hidden="1">
      <c r="A282" s="88"/>
      <c r="B282" s="200"/>
      <c r="C282" s="201"/>
      <c r="D282" s="201"/>
      <c r="E282" s="201"/>
      <c r="F282" s="201"/>
      <c r="G282" s="202"/>
      <c r="H282" s="88"/>
      <c r="I282" s="81"/>
      <c r="J282" s="97"/>
      <c r="K282" s="68"/>
      <c r="L282" s="66"/>
      <c r="M282" s="66">
        <f t="shared" si="16"/>
        <v>0</v>
      </c>
      <c r="N282" s="66"/>
    </row>
    <row r="283" spans="1:14" hidden="1">
      <c r="A283" s="88"/>
      <c r="B283" s="203" t="s">
        <v>207</v>
      </c>
      <c r="C283" s="204"/>
      <c r="D283" s="204"/>
      <c r="E283" s="204"/>
      <c r="F283" s="204"/>
      <c r="G283" s="205"/>
      <c r="H283" s="81"/>
      <c r="I283" s="81" t="s">
        <v>208</v>
      </c>
      <c r="J283" s="97"/>
      <c r="K283" s="68">
        <f>+[1]ШС23!$LA$25</f>
        <v>0</v>
      </c>
      <c r="L283" s="66"/>
      <c r="M283" s="66">
        <f>+IF(K283=0,0,1)</f>
        <v>0</v>
      </c>
      <c r="N283" s="66"/>
    </row>
    <row r="284" spans="1:14" ht="15.75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68"/>
      <c r="L284" s="66"/>
      <c r="M284" s="66">
        <f t="shared" ref="M284:M297" si="17">+M285</f>
        <v>1</v>
      </c>
      <c r="N284" s="66"/>
    </row>
    <row r="285" spans="1:14" ht="15.75">
      <c r="A285" s="196" t="s">
        <v>254</v>
      </c>
      <c r="B285" s="196"/>
      <c r="C285" s="196"/>
      <c r="D285" s="196"/>
      <c r="E285" s="196"/>
      <c r="F285" s="196"/>
      <c r="G285" s="196"/>
      <c r="H285" s="196"/>
      <c r="I285" s="196"/>
      <c r="J285" s="196"/>
      <c r="K285" s="68"/>
      <c r="L285" s="66"/>
      <c r="M285" s="66">
        <f t="shared" si="17"/>
        <v>1</v>
      </c>
      <c r="N285" s="66"/>
    </row>
    <row r="286" spans="1:14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8"/>
      <c r="L286" s="66"/>
      <c r="M286" s="66">
        <f t="shared" si="17"/>
        <v>1</v>
      </c>
      <c r="N286" s="66"/>
    </row>
    <row r="287" spans="1:14" ht="15.75">
      <c r="A287" s="69" t="s">
        <v>171</v>
      </c>
      <c r="B287" s="110"/>
      <c r="C287" s="110"/>
      <c r="D287" s="71" t="str">
        <f>+$D$258</f>
        <v>8130701ШС10000004</v>
      </c>
      <c r="E287" s="111"/>
      <c r="F287" s="111"/>
      <c r="G287" s="111"/>
      <c r="H287" s="111"/>
      <c r="I287" s="111"/>
      <c r="J287" s="111"/>
      <c r="K287" s="68"/>
      <c r="L287" s="66"/>
      <c r="M287" s="66">
        <f t="shared" si="17"/>
        <v>1</v>
      </c>
      <c r="N287" s="66"/>
    </row>
    <row r="288" spans="1:14">
      <c r="A288" s="65"/>
      <c r="B288" s="65"/>
      <c r="C288" s="65"/>
      <c r="D288" s="90"/>
      <c r="E288" s="65"/>
      <c r="F288" s="65"/>
      <c r="G288" s="65"/>
      <c r="H288" s="65"/>
      <c r="I288" s="65"/>
      <c r="J288" s="65"/>
      <c r="K288" s="68"/>
      <c r="L288" s="66"/>
      <c r="M288" s="66">
        <f t="shared" si="17"/>
        <v>1</v>
      </c>
      <c r="N288" s="66"/>
    </row>
    <row r="289" spans="1:14" ht="15.75">
      <c r="A289" s="69" t="s">
        <v>173</v>
      </c>
      <c r="B289" s="110"/>
      <c r="C289" s="110"/>
      <c r="D289" s="76" t="s">
        <v>299</v>
      </c>
      <c r="E289" s="113"/>
      <c r="F289" s="113"/>
      <c r="G289" s="113"/>
      <c r="H289" s="113"/>
      <c r="I289" s="113"/>
      <c r="J289" s="113"/>
      <c r="K289" s="68"/>
      <c r="L289" s="66"/>
      <c r="M289" s="66">
        <f t="shared" si="17"/>
        <v>1</v>
      </c>
      <c r="N289" s="66"/>
    </row>
    <row r="290" spans="1:14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8"/>
      <c r="L290" s="66"/>
      <c r="M290" s="66">
        <f t="shared" si="17"/>
        <v>1</v>
      </c>
      <c r="N290" s="66"/>
    </row>
    <row r="291" spans="1:14">
      <c r="A291" s="77" t="s">
        <v>176</v>
      </c>
      <c r="B291" s="197" t="s">
        <v>238</v>
      </c>
      <c r="C291" s="198"/>
      <c r="D291" s="198"/>
      <c r="E291" s="198"/>
      <c r="F291" s="198"/>
      <c r="G291" s="199"/>
      <c r="H291" s="77" t="s">
        <v>255</v>
      </c>
      <c r="I291" s="77" t="s">
        <v>256</v>
      </c>
      <c r="J291" s="78" t="s">
        <v>257</v>
      </c>
      <c r="K291" s="68"/>
      <c r="L291" s="66"/>
      <c r="M291" s="66">
        <f t="shared" si="17"/>
        <v>1</v>
      </c>
      <c r="N291" s="66"/>
    </row>
    <row r="292" spans="1:14">
      <c r="A292" s="79" t="s">
        <v>183</v>
      </c>
      <c r="B292" s="79"/>
      <c r="C292" s="91"/>
      <c r="D292" s="91"/>
      <c r="E292" s="91"/>
      <c r="F292" s="91"/>
      <c r="G292" s="91"/>
      <c r="H292" s="79" t="s">
        <v>258</v>
      </c>
      <c r="I292" s="79" t="s">
        <v>259</v>
      </c>
      <c r="J292" s="80" t="s">
        <v>260</v>
      </c>
      <c r="K292" s="68"/>
      <c r="L292" s="66"/>
      <c r="M292" s="66">
        <f t="shared" si="17"/>
        <v>1</v>
      </c>
      <c r="N292" s="66"/>
    </row>
    <row r="293" spans="1:14">
      <c r="A293" s="79"/>
      <c r="B293" s="79"/>
      <c r="C293" s="91"/>
      <c r="D293" s="91"/>
      <c r="E293" s="91"/>
      <c r="F293" s="91"/>
      <c r="G293" s="91"/>
      <c r="H293" s="79"/>
      <c r="I293" s="79"/>
      <c r="J293" s="80" t="s">
        <v>261</v>
      </c>
      <c r="K293" s="68"/>
      <c r="L293" s="66"/>
      <c r="M293" s="66">
        <f t="shared" si="17"/>
        <v>1</v>
      </c>
      <c r="N293" s="66"/>
    </row>
    <row r="294" spans="1:14">
      <c r="A294" s="79"/>
      <c r="B294" s="79"/>
      <c r="C294" s="91"/>
      <c r="D294" s="91"/>
      <c r="E294" s="91"/>
      <c r="F294" s="91"/>
      <c r="G294" s="91"/>
      <c r="H294" s="79"/>
      <c r="I294" s="79"/>
      <c r="J294" s="80" t="s">
        <v>262</v>
      </c>
      <c r="K294" s="68"/>
      <c r="L294" s="66"/>
      <c r="M294" s="66">
        <f t="shared" si="17"/>
        <v>1</v>
      </c>
      <c r="N294" s="66"/>
    </row>
    <row r="295" spans="1:14">
      <c r="A295" s="81">
        <v>1</v>
      </c>
      <c r="B295" s="200">
        <v>2</v>
      </c>
      <c r="C295" s="201"/>
      <c r="D295" s="201"/>
      <c r="E295" s="201"/>
      <c r="F295" s="201"/>
      <c r="G295" s="202"/>
      <c r="H295" s="81">
        <v>3</v>
      </c>
      <c r="I295" s="81">
        <v>4</v>
      </c>
      <c r="J295" s="82">
        <v>5</v>
      </c>
      <c r="K295" s="68"/>
      <c r="L295" s="66"/>
      <c r="M295" s="66">
        <f t="shared" si="17"/>
        <v>1</v>
      </c>
      <c r="N295" s="66"/>
    </row>
    <row r="296" spans="1:14">
      <c r="A296" s="88">
        <v>1</v>
      </c>
      <c r="B296" s="203" t="s">
        <v>304</v>
      </c>
      <c r="C296" s="204"/>
      <c r="D296" s="204"/>
      <c r="E296" s="204"/>
      <c r="F296" s="204"/>
      <c r="G296" s="205"/>
      <c r="H296" s="109">
        <f>+J296/I296*100</f>
        <v>13572272.727272727</v>
      </c>
      <c r="I296" s="81">
        <v>2.2000000000000002</v>
      </c>
      <c r="J296" s="109">
        <f>+K298</f>
        <v>298590</v>
      </c>
      <c r="K296" s="68"/>
      <c r="L296" s="66"/>
      <c r="M296" s="66">
        <f t="shared" si="17"/>
        <v>1</v>
      </c>
      <c r="N296" s="66"/>
    </row>
    <row r="297" spans="1:14">
      <c r="A297" s="88"/>
      <c r="B297" s="200"/>
      <c r="C297" s="201"/>
      <c r="D297" s="201"/>
      <c r="E297" s="201"/>
      <c r="F297" s="201"/>
      <c r="G297" s="202"/>
      <c r="H297" s="88"/>
      <c r="I297" s="81"/>
      <c r="J297" s="97"/>
      <c r="K297" s="68"/>
      <c r="L297" s="66"/>
      <c r="M297" s="66">
        <f t="shared" si="17"/>
        <v>1</v>
      </c>
      <c r="N297" s="66"/>
    </row>
    <row r="298" spans="1:14">
      <c r="A298" s="88"/>
      <c r="B298" s="203" t="s">
        <v>207</v>
      </c>
      <c r="C298" s="204"/>
      <c r="D298" s="204"/>
      <c r="E298" s="204"/>
      <c r="F298" s="204"/>
      <c r="G298" s="205"/>
      <c r="H298" s="81"/>
      <c r="I298" s="81" t="s">
        <v>208</v>
      </c>
      <c r="J298" s="109">
        <f>+J296</f>
        <v>298590</v>
      </c>
      <c r="K298" s="68">
        <f>+[1]ШС23!$KY$25</f>
        <v>298590</v>
      </c>
      <c r="L298" s="66"/>
      <c r="M298" s="66">
        <f>+IF(K298=0,0,1)</f>
        <v>1</v>
      </c>
      <c r="N298" s="66"/>
    </row>
    <row r="299" spans="1:14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8"/>
      <c r="L299" s="66"/>
      <c r="M299" s="66">
        <f t="shared" ref="M299:M313" si="18">+M300</f>
        <v>1</v>
      </c>
      <c r="N299" s="66"/>
    </row>
    <row r="300" spans="1:14" ht="15.75">
      <c r="A300" s="206" t="s">
        <v>264</v>
      </c>
      <c r="B300" s="206"/>
      <c r="C300" s="206"/>
      <c r="D300" s="206"/>
      <c r="E300" s="206"/>
      <c r="F300" s="206"/>
      <c r="G300" s="206"/>
      <c r="H300" s="206"/>
      <c r="I300" s="206"/>
      <c r="J300" s="206"/>
      <c r="K300" s="68"/>
      <c r="L300" s="66"/>
      <c r="M300" s="66">
        <f t="shared" si="18"/>
        <v>1</v>
      </c>
      <c r="N300" s="66"/>
    </row>
    <row r="301" spans="1:14">
      <c r="A301" s="112"/>
      <c r="B301" s="112"/>
      <c r="C301" s="112"/>
      <c r="D301" s="112"/>
      <c r="E301" s="112"/>
      <c r="F301" s="112"/>
      <c r="G301" s="67"/>
      <c r="H301" s="67"/>
      <c r="I301" s="67"/>
      <c r="J301" s="67"/>
      <c r="K301" s="68"/>
      <c r="L301" s="66"/>
      <c r="M301" s="66">
        <f t="shared" si="18"/>
        <v>1</v>
      </c>
      <c r="N301" s="66"/>
    </row>
    <row r="302" spans="1:14" ht="15.75">
      <c r="A302" s="114" t="s">
        <v>171</v>
      </c>
      <c r="B302" s="115"/>
      <c r="C302" s="112"/>
      <c r="D302" s="71" t="str">
        <f>+$D$258</f>
        <v>8130701ШС10000004</v>
      </c>
      <c r="E302" s="116"/>
      <c r="F302" s="116"/>
      <c r="G302" s="116"/>
      <c r="H302" s="116"/>
      <c r="I302" s="116"/>
      <c r="J302" s="116"/>
      <c r="K302" s="68"/>
      <c r="L302" s="66"/>
      <c r="M302" s="66">
        <f t="shared" si="18"/>
        <v>1</v>
      </c>
      <c r="N302" s="66"/>
    </row>
    <row r="303" spans="1:14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68"/>
      <c r="L303" s="66"/>
      <c r="M303" s="66">
        <f t="shared" si="18"/>
        <v>1</v>
      </c>
      <c r="N303" s="66"/>
    </row>
    <row r="304" spans="1:14" ht="15.75">
      <c r="A304" s="114" t="s">
        <v>173</v>
      </c>
      <c r="B304" s="115"/>
      <c r="C304" s="112"/>
      <c r="D304" s="76" t="s">
        <v>299</v>
      </c>
      <c r="E304" s="117"/>
      <c r="F304" s="117"/>
      <c r="G304" s="117"/>
      <c r="H304" s="117"/>
      <c r="I304" s="117"/>
      <c r="J304" s="117"/>
      <c r="K304" s="68"/>
      <c r="L304" s="66"/>
      <c r="M304" s="66">
        <f t="shared" si="18"/>
        <v>1</v>
      </c>
      <c r="N304" s="66"/>
    </row>
    <row r="305" spans="1:14" ht="15.75">
      <c r="A305" s="114"/>
      <c r="B305" s="115"/>
      <c r="C305" s="118"/>
      <c r="D305" s="118"/>
      <c r="E305" s="118"/>
      <c r="F305" s="118"/>
      <c r="G305" s="67"/>
      <c r="H305" s="67"/>
      <c r="I305" s="67"/>
      <c r="J305" s="67"/>
      <c r="K305" s="68"/>
      <c r="L305" s="66"/>
      <c r="M305" s="66">
        <f>IF(M314+M316=0,0,1)</f>
        <v>1</v>
      </c>
      <c r="N305" s="66"/>
    </row>
    <row r="306" spans="1:14" ht="15.75">
      <c r="A306" s="206" t="s">
        <v>265</v>
      </c>
      <c r="B306" s="206"/>
      <c r="C306" s="206"/>
      <c r="D306" s="206"/>
      <c r="E306" s="206"/>
      <c r="F306" s="206"/>
      <c r="G306" s="206"/>
      <c r="H306" s="206"/>
      <c r="I306" s="206"/>
      <c r="J306" s="206"/>
      <c r="K306" s="68"/>
      <c r="L306" s="66"/>
      <c r="M306" s="66">
        <f t="shared" si="18"/>
        <v>1</v>
      </c>
      <c r="N306" s="66"/>
    </row>
    <row r="307" spans="1:14">
      <c r="A307" s="119"/>
      <c r="B307" s="119"/>
      <c r="C307" s="119"/>
      <c r="D307" s="119"/>
      <c r="E307" s="119"/>
      <c r="F307" s="119"/>
      <c r="G307" s="67"/>
      <c r="H307" s="67"/>
      <c r="I307" s="67"/>
      <c r="J307" s="67"/>
      <c r="K307" s="68"/>
      <c r="L307" s="66"/>
      <c r="M307" s="66">
        <f t="shared" si="18"/>
        <v>1</v>
      </c>
      <c r="N307" s="66"/>
    </row>
    <row r="308" spans="1:14">
      <c r="A308" s="77" t="s">
        <v>176</v>
      </c>
      <c r="B308" s="197" t="s">
        <v>238</v>
      </c>
      <c r="C308" s="198"/>
      <c r="D308" s="198"/>
      <c r="E308" s="198"/>
      <c r="F308" s="199"/>
      <c r="G308" s="77" t="s">
        <v>240</v>
      </c>
      <c r="H308" s="77" t="s">
        <v>240</v>
      </c>
      <c r="I308" s="77" t="s">
        <v>266</v>
      </c>
      <c r="J308" s="77" t="s">
        <v>242</v>
      </c>
      <c r="K308" s="68"/>
      <c r="L308" s="66"/>
      <c r="M308" s="66">
        <f t="shared" si="18"/>
        <v>1</v>
      </c>
      <c r="N308" s="66"/>
    </row>
    <row r="309" spans="1:14">
      <c r="A309" s="79" t="s">
        <v>183</v>
      </c>
      <c r="B309" s="210"/>
      <c r="C309" s="211"/>
      <c r="D309" s="211"/>
      <c r="E309" s="211"/>
      <c r="F309" s="212"/>
      <c r="G309" s="79" t="s">
        <v>267</v>
      </c>
      <c r="H309" s="79" t="s">
        <v>268</v>
      </c>
      <c r="I309" s="79" t="s">
        <v>269</v>
      </c>
      <c r="J309" s="79" t="s">
        <v>246</v>
      </c>
      <c r="K309" s="68"/>
      <c r="L309" s="66"/>
      <c r="M309" s="66">
        <f t="shared" si="18"/>
        <v>1</v>
      </c>
      <c r="N309" s="66"/>
    </row>
    <row r="310" spans="1:14">
      <c r="A310" s="79"/>
      <c r="B310" s="210"/>
      <c r="C310" s="211"/>
      <c r="D310" s="211"/>
      <c r="E310" s="211"/>
      <c r="F310" s="212"/>
      <c r="G310" s="79"/>
      <c r="H310" s="79" t="s">
        <v>270</v>
      </c>
      <c r="I310" s="79" t="s">
        <v>216</v>
      </c>
      <c r="J310" s="79"/>
      <c r="K310" s="68"/>
      <c r="L310" s="66"/>
      <c r="M310" s="66">
        <f t="shared" si="18"/>
        <v>1</v>
      </c>
      <c r="N310" s="66"/>
    </row>
    <row r="311" spans="1:14">
      <c r="A311" s="81">
        <v>1</v>
      </c>
      <c r="B311" s="213">
        <v>2</v>
      </c>
      <c r="C311" s="214"/>
      <c r="D311" s="214"/>
      <c r="E311" s="214"/>
      <c r="F311" s="215"/>
      <c r="G311" s="81">
        <v>3</v>
      </c>
      <c r="H311" s="81">
        <v>4</v>
      </c>
      <c r="I311" s="81">
        <v>5</v>
      </c>
      <c r="J311" s="81">
        <v>6</v>
      </c>
      <c r="K311" s="68"/>
      <c r="L311" s="66"/>
      <c r="M311" s="66">
        <f t="shared" si="18"/>
        <v>1</v>
      </c>
      <c r="N311" s="66"/>
    </row>
    <row r="312" spans="1:14">
      <c r="A312" s="81">
        <v>1</v>
      </c>
      <c r="B312" s="207" t="s">
        <v>271</v>
      </c>
      <c r="C312" s="208"/>
      <c r="D312" s="208"/>
      <c r="E312" s="208"/>
      <c r="F312" s="209"/>
      <c r="G312" s="81">
        <v>1</v>
      </c>
      <c r="H312" s="81">
        <v>12</v>
      </c>
      <c r="I312" s="109">
        <f>+J312/H312/G312</f>
        <v>5100.75</v>
      </c>
      <c r="J312" s="109">
        <f>+K312</f>
        <v>61209</v>
      </c>
      <c r="K312" s="68">
        <f>+[1]ШС23!$JP$25</f>
        <v>61209</v>
      </c>
      <c r="L312" s="66"/>
      <c r="M312" s="66">
        <f t="shared" si="18"/>
        <v>1</v>
      </c>
      <c r="N312" s="66"/>
    </row>
    <row r="313" spans="1:14">
      <c r="A313" s="81">
        <v>2</v>
      </c>
      <c r="B313" s="207" t="s">
        <v>272</v>
      </c>
      <c r="C313" s="208"/>
      <c r="D313" s="208"/>
      <c r="E313" s="208"/>
      <c r="F313" s="209"/>
      <c r="G313" s="81">
        <v>1</v>
      </c>
      <c r="H313" s="81">
        <v>12</v>
      </c>
      <c r="I313" s="109">
        <f>+J313/H313/G313</f>
        <v>2550.3333333333335</v>
      </c>
      <c r="J313" s="109">
        <f>+K313</f>
        <v>30604</v>
      </c>
      <c r="K313" s="68">
        <f>+[1]ШС23!$JQ$25</f>
        <v>30604</v>
      </c>
      <c r="L313" s="66"/>
      <c r="M313" s="66">
        <f t="shared" si="18"/>
        <v>1</v>
      </c>
      <c r="N313" s="66"/>
    </row>
    <row r="314" spans="1:14">
      <c r="A314" s="120"/>
      <c r="B314" s="207" t="s">
        <v>207</v>
      </c>
      <c r="C314" s="208"/>
      <c r="D314" s="208"/>
      <c r="E314" s="208"/>
      <c r="F314" s="209"/>
      <c r="G314" s="81" t="s">
        <v>208</v>
      </c>
      <c r="H314" s="81" t="s">
        <v>208</v>
      </c>
      <c r="I314" s="81" t="s">
        <v>208</v>
      </c>
      <c r="J314" s="109">
        <f>+J312+J313</f>
        <v>91813</v>
      </c>
      <c r="K314" s="68"/>
      <c r="L314" s="66"/>
      <c r="M314" s="66">
        <f>+M325</f>
        <v>1</v>
      </c>
      <c r="N314" s="66"/>
    </row>
    <row r="315" spans="1:14">
      <c r="A315" s="129"/>
      <c r="B315" s="131"/>
      <c r="C315" s="131"/>
      <c r="D315" s="131"/>
      <c r="E315" s="131"/>
      <c r="F315" s="131"/>
      <c r="G315" s="91"/>
      <c r="H315" s="91"/>
      <c r="I315" s="91"/>
      <c r="J315" s="130"/>
      <c r="K315" s="68"/>
      <c r="L315" s="66"/>
      <c r="M315" s="66">
        <f t="shared" ref="M315:M320" si="19">+M316</f>
        <v>1</v>
      </c>
      <c r="N315" s="66"/>
    </row>
    <row r="316" spans="1:14" ht="15.75">
      <c r="A316" s="206" t="s">
        <v>305</v>
      </c>
      <c r="B316" s="206"/>
      <c r="C316" s="206"/>
      <c r="D316" s="206"/>
      <c r="E316" s="206"/>
      <c r="F316" s="206"/>
      <c r="G316" s="206"/>
      <c r="H316" s="206"/>
      <c r="I316" s="206"/>
      <c r="J316" s="206"/>
      <c r="K316" s="68">
        <f>+[1]ШС23!$JT$25</f>
        <v>50.28</v>
      </c>
      <c r="L316" s="66"/>
      <c r="M316" s="66">
        <f t="shared" si="19"/>
        <v>1</v>
      </c>
      <c r="N316" s="66"/>
    </row>
    <row r="317" spans="1:14">
      <c r="A317" s="119"/>
      <c r="B317" s="119"/>
      <c r="C317" s="119"/>
      <c r="D317" s="119"/>
      <c r="E317" s="119"/>
      <c r="F317" s="119"/>
      <c r="G317" s="67"/>
      <c r="H317" s="67"/>
      <c r="I317" s="67"/>
      <c r="J317" s="67"/>
      <c r="K317" s="68">
        <f>+[1]ШС23!$JV$25</f>
        <v>245.23</v>
      </c>
      <c r="L317" s="66"/>
      <c r="M317" s="66">
        <f t="shared" si="19"/>
        <v>1</v>
      </c>
      <c r="N317" s="66"/>
    </row>
    <row r="318" spans="1:14">
      <c r="A318" s="77" t="s">
        <v>176</v>
      </c>
      <c r="B318" s="197" t="s">
        <v>292</v>
      </c>
      <c r="C318" s="198"/>
      <c r="D318" s="198"/>
      <c r="E318" s="198"/>
      <c r="F318" s="197" t="s">
        <v>241</v>
      </c>
      <c r="G318" s="199"/>
      <c r="H318" s="77" t="s">
        <v>306</v>
      </c>
      <c r="I318" s="77" t="s">
        <v>307</v>
      </c>
      <c r="J318" s="77" t="s">
        <v>242</v>
      </c>
      <c r="K318" s="68">
        <f>+[1]ШС23!$JX$25</f>
        <v>440.48</v>
      </c>
      <c r="L318" s="66"/>
      <c r="M318" s="66">
        <f t="shared" si="19"/>
        <v>1</v>
      </c>
      <c r="N318" s="66"/>
    </row>
    <row r="319" spans="1:14">
      <c r="A319" s="79" t="s">
        <v>183</v>
      </c>
      <c r="B319" s="197"/>
      <c r="C319" s="198"/>
      <c r="D319" s="198"/>
      <c r="E319" s="198"/>
      <c r="F319" s="197" t="s">
        <v>308</v>
      </c>
      <c r="G319" s="199"/>
      <c r="H319" s="79" t="s">
        <v>309</v>
      </c>
      <c r="I319" s="79" t="s">
        <v>302</v>
      </c>
      <c r="J319" s="79" t="s">
        <v>310</v>
      </c>
      <c r="K319" s="68">
        <f>+[1]ШС23!$JZ$25</f>
        <v>923</v>
      </c>
      <c r="L319" s="66"/>
      <c r="M319" s="66">
        <f t="shared" si="19"/>
        <v>1</v>
      </c>
      <c r="N319" s="66"/>
    </row>
    <row r="320" spans="1:14">
      <c r="A320" s="79"/>
      <c r="B320" s="197"/>
      <c r="C320" s="198"/>
      <c r="D320" s="198"/>
      <c r="E320" s="198"/>
      <c r="F320" s="197" t="s">
        <v>311</v>
      </c>
      <c r="G320" s="199"/>
      <c r="H320" s="79" t="s">
        <v>312</v>
      </c>
      <c r="I320" s="79"/>
      <c r="J320" s="79"/>
      <c r="K320" s="68">
        <f>+[1]ШС23!$KD$25</f>
        <v>57.2</v>
      </c>
      <c r="L320" s="66"/>
      <c r="M320" s="66">
        <f t="shared" si="19"/>
        <v>1</v>
      </c>
      <c r="N320" s="66"/>
    </row>
    <row r="321" spans="1:14">
      <c r="A321" s="81">
        <v>1</v>
      </c>
      <c r="B321" s="213">
        <v>2</v>
      </c>
      <c r="C321" s="214"/>
      <c r="D321" s="214"/>
      <c r="E321" s="214"/>
      <c r="F321" s="200">
        <v>3</v>
      </c>
      <c r="G321" s="202"/>
      <c r="H321" s="81">
        <v>4</v>
      </c>
      <c r="I321" s="81">
        <v>5</v>
      </c>
      <c r="J321" s="81">
        <v>6</v>
      </c>
      <c r="K321" s="68"/>
      <c r="L321" s="66"/>
      <c r="M321" s="66">
        <f>+M328</f>
        <v>1</v>
      </c>
      <c r="N321" s="66"/>
    </row>
    <row r="322" spans="1:14">
      <c r="A322" s="81">
        <v>1</v>
      </c>
      <c r="B322" s="123" t="s">
        <v>313</v>
      </c>
      <c r="C322" s="124"/>
      <c r="D322" s="124"/>
      <c r="E322" s="124"/>
      <c r="F322" s="132">
        <f>+K316</f>
        <v>50.28</v>
      </c>
      <c r="G322" s="164" t="s">
        <v>314</v>
      </c>
      <c r="H322" s="109">
        <f t="shared" ref="H322:H327" si="20">+J322/F322</f>
        <v>8867.9992044550509</v>
      </c>
      <c r="I322" s="163"/>
      <c r="J322" s="109">
        <f t="shared" ref="J322:J327" si="21">+K322</f>
        <v>445883</v>
      </c>
      <c r="K322" s="68">
        <f>+[1]ШС23!$JU$25</f>
        <v>445883</v>
      </c>
      <c r="L322" s="66"/>
      <c r="M322" s="66">
        <f t="shared" ref="M322:M327" si="22">+IF(K322=0,0,1)</f>
        <v>1</v>
      </c>
      <c r="N322" s="66"/>
    </row>
    <row r="323" spans="1:14">
      <c r="A323" s="81">
        <v>2</v>
      </c>
      <c r="B323" s="123" t="s">
        <v>315</v>
      </c>
      <c r="C323" s="124"/>
      <c r="D323" s="124"/>
      <c r="E323" s="124"/>
      <c r="F323" s="132">
        <f>+K317</f>
        <v>245.23</v>
      </c>
      <c r="G323" s="164" t="s">
        <v>316</v>
      </c>
      <c r="H323" s="109">
        <v>4768.6400000000003</v>
      </c>
      <c r="I323" s="163"/>
      <c r="J323" s="109">
        <v>1169414</v>
      </c>
      <c r="K323" s="68">
        <f>+[1]ШС23!$JW$25</f>
        <v>1194414</v>
      </c>
      <c r="L323" s="66"/>
      <c r="M323" s="66">
        <f t="shared" si="22"/>
        <v>1</v>
      </c>
      <c r="N323" s="66"/>
    </row>
    <row r="324" spans="1:14">
      <c r="A324" s="81">
        <v>3</v>
      </c>
      <c r="B324" s="123" t="s">
        <v>317</v>
      </c>
      <c r="C324" s="124"/>
      <c r="D324" s="124"/>
      <c r="E324" s="124"/>
      <c r="F324" s="132">
        <f>+K318</f>
        <v>440.48</v>
      </c>
      <c r="G324" s="164" t="s">
        <v>318</v>
      </c>
      <c r="H324" s="109">
        <f t="shared" si="20"/>
        <v>38.660098074827459</v>
      </c>
      <c r="I324" s="163"/>
      <c r="J324" s="109">
        <f t="shared" si="21"/>
        <v>17029</v>
      </c>
      <c r="K324" s="68">
        <f>+[1]ШС23!$JY$25</f>
        <v>17029</v>
      </c>
      <c r="L324" s="66"/>
      <c r="M324" s="66">
        <f t="shared" si="22"/>
        <v>1</v>
      </c>
      <c r="N324" s="66"/>
    </row>
    <row r="325" spans="1:14">
      <c r="A325" s="81">
        <v>4</v>
      </c>
      <c r="B325" s="123" t="s">
        <v>319</v>
      </c>
      <c r="C325" s="124"/>
      <c r="D325" s="124"/>
      <c r="E325" s="124"/>
      <c r="F325" s="132">
        <f>+K319</f>
        <v>923</v>
      </c>
      <c r="G325" s="164" t="s">
        <v>318</v>
      </c>
      <c r="H325" s="109">
        <f t="shared" si="20"/>
        <v>31.94041170097508</v>
      </c>
      <c r="I325" s="163"/>
      <c r="J325" s="109">
        <f t="shared" si="21"/>
        <v>29481</v>
      </c>
      <c r="K325" s="68">
        <f>+[1]ШС23!$KA$25</f>
        <v>29481</v>
      </c>
      <c r="L325" s="66"/>
      <c r="M325" s="66">
        <f t="shared" si="22"/>
        <v>1</v>
      </c>
      <c r="N325" s="66"/>
    </row>
    <row r="326" spans="1:14">
      <c r="A326" s="81">
        <v>5</v>
      </c>
      <c r="B326" s="123" t="s">
        <v>320</v>
      </c>
      <c r="C326" s="124"/>
      <c r="D326" s="124"/>
      <c r="E326" s="124"/>
      <c r="F326" s="132">
        <f>+K318+K319</f>
        <v>1363.48</v>
      </c>
      <c r="G326" s="164" t="s">
        <v>318</v>
      </c>
      <c r="H326" s="109">
        <f t="shared" si="20"/>
        <v>49.158036788218382</v>
      </c>
      <c r="I326" s="163"/>
      <c r="J326" s="109">
        <f t="shared" si="21"/>
        <v>67026</v>
      </c>
      <c r="K326" s="68">
        <f>+[1]ШС23!$KC$25</f>
        <v>67026</v>
      </c>
      <c r="M326" s="66">
        <f t="shared" si="22"/>
        <v>1</v>
      </c>
      <c r="N326" s="66"/>
    </row>
    <row r="327" spans="1:14">
      <c r="A327" s="88">
        <v>6</v>
      </c>
      <c r="B327" s="123" t="str">
        <f>+[1]ШС23!KE4</f>
        <v>Услуги по обращению с твердыми коммунальными отходами</v>
      </c>
      <c r="C327" s="124"/>
      <c r="D327" s="124"/>
      <c r="E327" s="124"/>
      <c r="F327" s="132">
        <f>+K320</f>
        <v>57.2</v>
      </c>
      <c r="G327" s="164" t="s">
        <v>318</v>
      </c>
      <c r="H327" s="109">
        <v>1026.57</v>
      </c>
      <c r="I327" s="163"/>
      <c r="J327" s="109">
        <v>58720</v>
      </c>
      <c r="K327" s="68">
        <f>+[1]ШС23!$KE$25</f>
        <v>33720</v>
      </c>
      <c r="M327" s="66">
        <f t="shared" si="22"/>
        <v>1</v>
      </c>
      <c r="N327" s="66"/>
    </row>
    <row r="328" spans="1:14">
      <c r="A328" s="120"/>
      <c r="B328" s="123" t="s">
        <v>207</v>
      </c>
      <c r="C328" s="124"/>
      <c r="D328" s="124"/>
      <c r="E328" s="124"/>
      <c r="F328" s="134" t="s">
        <v>208</v>
      </c>
      <c r="G328" s="133"/>
      <c r="H328" s="81" t="s">
        <v>208</v>
      </c>
      <c r="I328" s="81" t="s">
        <v>208</v>
      </c>
      <c r="J328" s="109">
        <f>+SUM(J322:J327)</f>
        <v>1787553</v>
      </c>
      <c r="K328" s="68">
        <f>+[1]ШС23!$JS$25</f>
        <v>1787553</v>
      </c>
      <c r="L328" s="135">
        <f>+J328-K328</f>
        <v>0</v>
      </c>
      <c r="M328" s="66">
        <f>+IF(K328=0,0,1)</f>
        <v>1</v>
      </c>
      <c r="N328" s="66"/>
    </row>
    <row r="329" spans="1:14" hidden="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8"/>
      <c r="L329" s="66"/>
      <c r="M329" s="66">
        <f t="shared" ref="M329:M334" si="23">+M330</f>
        <v>0</v>
      </c>
      <c r="N329" s="66"/>
    </row>
    <row r="330" spans="1:14" ht="15.75" hidden="1">
      <c r="A330" s="206" t="s">
        <v>273</v>
      </c>
      <c r="B330" s="206"/>
      <c r="C330" s="206"/>
      <c r="D330" s="206"/>
      <c r="E330" s="206"/>
      <c r="F330" s="206"/>
      <c r="G330" s="206"/>
      <c r="H330" s="206"/>
      <c r="I330" s="206"/>
      <c r="J330" s="206"/>
      <c r="K330" s="68"/>
      <c r="L330" s="66"/>
      <c r="M330" s="66">
        <f t="shared" si="23"/>
        <v>0</v>
      </c>
      <c r="N330" s="66"/>
    </row>
    <row r="331" spans="1:14" hidden="1">
      <c r="A331" s="112"/>
      <c r="B331" s="112"/>
      <c r="C331" s="112"/>
      <c r="D331" s="112"/>
      <c r="E331" s="112"/>
      <c r="F331" s="67"/>
      <c r="G331" s="67"/>
      <c r="H331" s="67"/>
      <c r="I331" s="67"/>
      <c r="J331" s="67"/>
      <c r="K331" s="68"/>
      <c r="L331" s="66"/>
      <c r="M331" s="66">
        <f t="shared" si="23"/>
        <v>0</v>
      </c>
      <c r="N331" s="66"/>
    </row>
    <row r="332" spans="1:14" hidden="1">
      <c r="A332" s="77" t="s">
        <v>176</v>
      </c>
      <c r="B332" s="197" t="s">
        <v>238</v>
      </c>
      <c r="C332" s="198"/>
      <c r="D332" s="198"/>
      <c r="E332" s="198"/>
      <c r="F332" s="198"/>
      <c r="G332" s="199"/>
      <c r="H332" s="77" t="s">
        <v>274</v>
      </c>
      <c r="I332" s="77" t="s">
        <v>240</v>
      </c>
      <c r="J332" s="78" t="s">
        <v>266</v>
      </c>
      <c r="K332" s="68"/>
      <c r="L332" s="66"/>
      <c r="M332" s="66">
        <f t="shared" si="23"/>
        <v>0</v>
      </c>
      <c r="N332" s="66"/>
    </row>
    <row r="333" spans="1:14" hidden="1">
      <c r="A333" s="79" t="s">
        <v>183</v>
      </c>
      <c r="B333" s="79"/>
      <c r="C333" s="91"/>
      <c r="D333" s="91"/>
      <c r="E333" s="91"/>
      <c r="F333" s="91"/>
      <c r="G333" s="91"/>
      <c r="H333" s="79"/>
      <c r="I333" s="79" t="s">
        <v>275</v>
      </c>
      <c r="J333" s="80" t="s">
        <v>276</v>
      </c>
      <c r="K333" s="68"/>
      <c r="L333" s="66"/>
      <c r="M333" s="66">
        <f t="shared" si="23"/>
        <v>0</v>
      </c>
      <c r="N333" s="66"/>
    </row>
    <row r="334" spans="1:14" hidden="1">
      <c r="A334" s="79"/>
      <c r="B334" s="79"/>
      <c r="C334" s="91"/>
      <c r="D334" s="91"/>
      <c r="E334" s="91"/>
      <c r="F334" s="91"/>
      <c r="G334" s="91"/>
      <c r="H334" s="79"/>
      <c r="I334" s="79" t="s">
        <v>277</v>
      </c>
      <c r="J334" s="80" t="s">
        <v>216</v>
      </c>
      <c r="K334" s="68"/>
      <c r="L334" s="66"/>
      <c r="M334" s="66">
        <f t="shared" si="23"/>
        <v>0</v>
      </c>
      <c r="N334" s="66"/>
    </row>
    <row r="335" spans="1:14" hidden="1">
      <c r="A335" s="81">
        <v>1</v>
      </c>
      <c r="B335" s="200">
        <v>2</v>
      </c>
      <c r="C335" s="201"/>
      <c r="D335" s="201"/>
      <c r="E335" s="201"/>
      <c r="F335" s="201"/>
      <c r="G335" s="202"/>
      <c r="H335" s="81">
        <v>3</v>
      </c>
      <c r="I335" s="81">
        <v>4</v>
      </c>
      <c r="J335" s="82">
        <v>5</v>
      </c>
      <c r="K335" s="68"/>
      <c r="L335" s="66"/>
      <c r="M335" s="66">
        <f>+M343</f>
        <v>0</v>
      </c>
      <c r="N335" s="66"/>
    </row>
    <row r="336" spans="1:14" hidden="1">
      <c r="A336" s="81">
        <f>+IF(M336=0,0,1)</f>
        <v>0</v>
      </c>
      <c r="B336" s="120" t="str">
        <f>+[1]ШС23!KG4</f>
        <v>Вывоз и уничтожение медицинских отходов</v>
      </c>
      <c r="C336" s="121"/>
      <c r="D336" s="121"/>
      <c r="E336" s="121"/>
      <c r="F336" s="121"/>
      <c r="G336" s="121"/>
      <c r="H336" s="120"/>
      <c r="I336" s="122">
        <v>1</v>
      </c>
      <c r="J336" s="109">
        <f t="shared" ref="J336:J343" si="24">+K336</f>
        <v>0</v>
      </c>
      <c r="K336" s="68">
        <f>+[1]ШС23!$KG$25</f>
        <v>0</v>
      </c>
      <c r="L336" s="66"/>
      <c r="M336" s="66">
        <f t="shared" ref="M336:M343" si="25">+IF(K336=0,0,1)</f>
        <v>0</v>
      </c>
      <c r="N336" s="66"/>
    </row>
    <row r="337" spans="1:14" hidden="1">
      <c r="A337" s="81">
        <f>IF(M337=0,A336,A336+1)</f>
        <v>0</v>
      </c>
      <c r="B337" s="120" t="str">
        <f>+[1]ШС23!KH4</f>
        <v>Дератизация и дезинсекция</v>
      </c>
      <c r="C337" s="121"/>
      <c r="D337" s="121"/>
      <c r="E337" s="121"/>
      <c r="F337" s="121"/>
      <c r="G337" s="121"/>
      <c r="H337" s="120"/>
      <c r="I337" s="122">
        <v>1</v>
      </c>
      <c r="J337" s="109">
        <f t="shared" si="24"/>
        <v>0</v>
      </c>
      <c r="K337" s="68">
        <f>+[1]ШС23!$KH$25</f>
        <v>0</v>
      </c>
      <c r="L337" s="66"/>
      <c r="M337" s="66">
        <f t="shared" si="25"/>
        <v>0</v>
      </c>
      <c r="N337" s="66"/>
    </row>
    <row r="338" spans="1:14" hidden="1">
      <c r="A338" s="81">
        <f t="shared" ref="A338:A342" si="26">IF(M338=0,A337,A337+1)</f>
        <v>0</v>
      </c>
      <c r="B338" s="120" t="str">
        <f>+[1]ШС23!$KK$4</f>
        <v>Проведение ремонта</v>
      </c>
      <c r="C338" s="121"/>
      <c r="D338" s="121"/>
      <c r="E338" s="121"/>
      <c r="F338" s="121"/>
      <c r="G338" s="121"/>
      <c r="H338" s="120"/>
      <c r="I338" s="122">
        <v>1</v>
      </c>
      <c r="J338" s="109">
        <f t="shared" si="24"/>
        <v>0</v>
      </c>
      <c r="K338" s="68">
        <f>+[1]ШС23!$KK$25</f>
        <v>0</v>
      </c>
      <c r="L338" s="66"/>
      <c r="M338" s="66">
        <f t="shared" si="25"/>
        <v>0</v>
      </c>
      <c r="N338" s="66"/>
    </row>
    <row r="339" spans="1:14" hidden="1">
      <c r="A339" s="81">
        <f t="shared" si="26"/>
        <v>0</v>
      </c>
      <c r="B339" s="120" t="str">
        <f>+[1]ШС23!KL4</f>
        <v>Техническое обслуживание оборудования</v>
      </c>
      <c r="C339" s="121"/>
      <c r="D339" s="121"/>
      <c r="E339" s="121"/>
      <c r="F339" s="121"/>
      <c r="G339" s="121"/>
      <c r="H339" s="120"/>
      <c r="I339" s="122">
        <v>1</v>
      </c>
      <c r="J339" s="109">
        <f t="shared" si="24"/>
        <v>0</v>
      </c>
      <c r="K339" s="68">
        <f>+[1]ШС23!$KL$25</f>
        <v>0</v>
      </c>
      <c r="L339" s="66"/>
      <c r="M339" s="66">
        <f t="shared" si="25"/>
        <v>0</v>
      </c>
      <c r="N339" s="66"/>
    </row>
    <row r="340" spans="1:14" hidden="1">
      <c r="A340" s="81">
        <f t="shared" si="26"/>
        <v>0</v>
      </c>
      <c r="B340" s="120" t="str">
        <f>+[1]ШС23!KJ4</f>
        <v>Обслуживание приборов учёта тепловой энергии и физической воды</v>
      </c>
      <c r="C340" s="121"/>
      <c r="D340" s="121"/>
      <c r="E340" s="121"/>
      <c r="F340" s="121"/>
      <c r="G340" s="121"/>
      <c r="H340" s="120"/>
      <c r="I340" s="122">
        <v>1</v>
      </c>
      <c r="J340" s="109">
        <f t="shared" si="24"/>
        <v>0</v>
      </c>
      <c r="K340" s="68">
        <f>+[1]ШС23!$KJ$25</f>
        <v>0</v>
      </c>
      <c r="L340" s="66"/>
      <c r="M340" s="66">
        <f t="shared" si="25"/>
        <v>0</v>
      </c>
      <c r="N340" s="66"/>
    </row>
    <row r="341" spans="1:14" hidden="1">
      <c r="A341" s="81">
        <f t="shared" si="26"/>
        <v>0</v>
      </c>
      <c r="B341" s="120" t="str">
        <f>+[1]ШС23!KM4</f>
        <v>Выполнение противопожарных мероприятий</v>
      </c>
      <c r="C341" s="121"/>
      <c r="D341" s="121"/>
      <c r="E341" s="121"/>
      <c r="F341" s="121"/>
      <c r="G341" s="121"/>
      <c r="H341" s="120"/>
      <c r="I341" s="122">
        <v>1</v>
      </c>
      <c r="J341" s="109">
        <f t="shared" si="24"/>
        <v>0</v>
      </c>
      <c r="K341" s="68">
        <f>+[1]ШС23!$KM$25</f>
        <v>0</v>
      </c>
      <c r="L341" s="66"/>
      <c r="M341" s="66">
        <f t="shared" si="25"/>
        <v>0</v>
      </c>
      <c r="N341" s="66"/>
    </row>
    <row r="342" spans="1:14" hidden="1">
      <c r="A342" s="81">
        <f t="shared" si="26"/>
        <v>0</v>
      </c>
      <c r="B342" s="120" t="str">
        <f>+[1]ШС23!KI4</f>
        <v>Услуги по доставке и стирке белья</v>
      </c>
      <c r="C342" s="121"/>
      <c r="D342" s="121"/>
      <c r="E342" s="121"/>
      <c r="F342" s="121"/>
      <c r="G342" s="121"/>
      <c r="H342" s="120"/>
      <c r="I342" s="122">
        <v>1</v>
      </c>
      <c r="J342" s="109">
        <f t="shared" si="24"/>
        <v>0</v>
      </c>
      <c r="K342" s="68">
        <f>+[1]ШС23!$KI$25</f>
        <v>0</v>
      </c>
      <c r="L342" s="66"/>
      <c r="M342" s="66">
        <f t="shared" si="25"/>
        <v>0</v>
      </c>
      <c r="N342" s="66"/>
    </row>
    <row r="343" spans="1:14" hidden="1">
      <c r="A343" s="81"/>
      <c r="B343" s="123" t="s">
        <v>207</v>
      </c>
      <c r="C343" s="124"/>
      <c r="D343" s="124"/>
      <c r="E343" s="124"/>
      <c r="F343" s="124"/>
      <c r="G343" s="124"/>
      <c r="H343" s="81" t="s">
        <v>208</v>
      </c>
      <c r="I343" s="81" t="s">
        <v>208</v>
      </c>
      <c r="J343" s="109">
        <f t="shared" si="24"/>
        <v>0</v>
      </c>
      <c r="K343" s="68">
        <f>+[1]ШС23!$KF$25</f>
        <v>0</v>
      </c>
      <c r="L343" s="66"/>
      <c r="M343" s="66">
        <f t="shared" si="25"/>
        <v>0</v>
      </c>
      <c r="N343" s="66"/>
    </row>
    <row r="344" spans="1:14" ht="15.75">
      <c r="A344" s="125"/>
      <c r="B344" s="125"/>
      <c r="C344" s="125"/>
      <c r="D344" s="125"/>
      <c r="E344" s="125"/>
      <c r="F344" s="67"/>
      <c r="G344" s="67"/>
      <c r="H344" s="67"/>
      <c r="I344" s="67"/>
      <c r="J344" s="67"/>
      <c r="K344" s="68"/>
      <c r="L344" s="66"/>
      <c r="M344" s="66">
        <f t="shared" ref="M344:M349" si="27">+M345</f>
        <v>1</v>
      </c>
      <c r="N344" s="66"/>
    </row>
    <row r="345" spans="1:14" ht="15.75">
      <c r="A345" s="206" t="s">
        <v>279</v>
      </c>
      <c r="B345" s="206"/>
      <c r="C345" s="206"/>
      <c r="D345" s="206"/>
      <c r="E345" s="206"/>
      <c r="F345" s="206"/>
      <c r="G345" s="206"/>
      <c r="H345" s="206"/>
      <c r="I345" s="206"/>
      <c r="J345" s="206"/>
      <c r="K345" s="68"/>
      <c r="L345" s="66"/>
      <c r="M345" s="66">
        <f t="shared" si="27"/>
        <v>1</v>
      </c>
      <c r="N345" s="66"/>
    </row>
    <row r="346" spans="1:14">
      <c r="A346" s="112"/>
      <c r="B346" s="112"/>
      <c r="C346" s="112"/>
      <c r="D346" s="112"/>
      <c r="E346" s="112"/>
      <c r="F346" s="67"/>
      <c r="G346" s="67"/>
      <c r="H346" s="67"/>
      <c r="I346" s="67"/>
      <c r="J346" s="67"/>
      <c r="K346" s="68"/>
      <c r="L346" s="66"/>
      <c r="M346" s="66">
        <f t="shared" si="27"/>
        <v>1</v>
      </c>
      <c r="N346" s="66"/>
    </row>
    <row r="347" spans="1:14">
      <c r="A347" s="77" t="s">
        <v>176</v>
      </c>
      <c r="B347" s="197" t="s">
        <v>238</v>
      </c>
      <c r="C347" s="198"/>
      <c r="D347" s="198"/>
      <c r="E347" s="198"/>
      <c r="F347" s="198"/>
      <c r="G347" s="198"/>
      <c r="H347" s="199"/>
      <c r="I347" s="77" t="s">
        <v>240</v>
      </c>
      <c r="J347" s="78" t="s">
        <v>266</v>
      </c>
      <c r="K347" s="68"/>
      <c r="L347" s="66"/>
      <c r="M347" s="66">
        <f t="shared" si="27"/>
        <v>1</v>
      </c>
      <c r="N347" s="66"/>
    </row>
    <row r="348" spans="1:14">
      <c r="A348" s="79" t="s">
        <v>183</v>
      </c>
      <c r="B348" s="79"/>
      <c r="C348" s="91"/>
      <c r="D348" s="91"/>
      <c r="E348" s="91"/>
      <c r="F348" s="91"/>
      <c r="G348" s="91"/>
      <c r="H348" s="126"/>
      <c r="I348" s="79" t="s">
        <v>280</v>
      </c>
      <c r="J348" s="80" t="s">
        <v>281</v>
      </c>
      <c r="K348" s="68"/>
      <c r="L348" s="66"/>
      <c r="M348" s="66">
        <f t="shared" si="27"/>
        <v>1</v>
      </c>
      <c r="N348" s="66"/>
    </row>
    <row r="349" spans="1:14">
      <c r="A349" s="79"/>
      <c r="B349" s="79"/>
      <c r="C349" s="91"/>
      <c r="D349" s="91"/>
      <c r="E349" s="91"/>
      <c r="F349" s="91"/>
      <c r="G349" s="91"/>
      <c r="H349" s="127"/>
      <c r="I349" s="79"/>
      <c r="J349" s="80"/>
      <c r="K349" s="68"/>
      <c r="L349" s="66"/>
      <c r="M349" s="66">
        <f t="shared" si="27"/>
        <v>1</v>
      </c>
      <c r="N349" s="66"/>
    </row>
    <row r="350" spans="1:14">
      <c r="A350" s="81">
        <v>1</v>
      </c>
      <c r="B350" s="200">
        <v>2</v>
      </c>
      <c r="C350" s="201"/>
      <c r="D350" s="201"/>
      <c r="E350" s="201"/>
      <c r="F350" s="201"/>
      <c r="G350" s="201"/>
      <c r="H350" s="202"/>
      <c r="I350" s="81">
        <v>3</v>
      </c>
      <c r="J350" s="82">
        <v>4</v>
      </c>
      <c r="K350" s="68"/>
      <c r="L350" s="66"/>
      <c r="M350" s="66">
        <f>+M361</f>
        <v>1</v>
      </c>
      <c r="N350" s="66"/>
    </row>
    <row r="351" spans="1:14" hidden="1">
      <c r="A351" s="81">
        <f>+IF(M351=0,0,1)</f>
        <v>0</v>
      </c>
      <c r="B351" s="123" t="str">
        <f>+[1]ШС23!$KO$4</f>
        <v>Охрана объекта</v>
      </c>
      <c r="C351" s="124"/>
      <c r="D351" s="124"/>
      <c r="E351" s="124"/>
      <c r="F351" s="124"/>
      <c r="G351" s="124"/>
      <c r="H351" s="124"/>
      <c r="I351" s="122">
        <v>1</v>
      </c>
      <c r="J351" s="109">
        <f t="shared" ref="J351:J360" si="28">+K351</f>
        <v>0</v>
      </c>
      <c r="K351" s="68">
        <f>+[1]ШС23!$KO$25</f>
        <v>0</v>
      </c>
      <c r="L351" s="66"/>
      <c r="M351" s="66">
        <f t="shared" ref="M351:M361" si="29">+IF(K351=0,0,1)</f>
        <v>0</v>
      </c>
      <c r="N351" s="66"/>
    </row>
    <row r="352" spans="1:14" hidden="1">
      <c r="A352" s="81">
        <f t="shared" ref="A352:A359" si="30">IF(M352=0,A351,A351+1)</f>
        <v>0</v>
      </c>
      <c r="B352" s="123" t="str">
        <f>+[1]ШС23!$KP$4</f>
        <v>Обслуживание медицинской техники</v>
      </c>
      <c r="C352" s="124"/>
      <c r="D352" s="124"/>
      <c r="E352" s="124"/>
      <c r="F352" s="124"/>
      <c r="G352" s="124"/>
      <c r="H352" s="124"/>
      <c r="I352" s="122">
        <v>1</v>
      </c>
      <c r="J352" s="109">
        <f t="shared" si="28"/>
        <v>0</v>
      </c>
      <c r="K352" s="68">
        <f>+[1]ШС23!$KP$25</f>
        <v>0</v>
      </c>
      <c r="L352" s="66"/>
      <c r="M352" s="66">
        <f t="shared" si="29"/>
        <v>0</v>
      </c>
      <c r="N352" s="66"/>
    </row>
    <row r="353" spans="1:14" hidden="1">
      <c r="A353" s="81">
        <f t="shared" si="30"/>
        <v>0</v>
      </c>
      <c r="B353" s="123" t="str">
        <f>+[1]ШС23!$KQ$4</f>
        <v>Специальная оценка условий труда</v>
      </c>
      <c r="C353" s="124"/>
      <c r="D353" s="124"/>
      <c r="E353" s="124"/>
      <c r="F353" s="124"/>
      <c r="G353" s="124"/>
      <c r="H353" s="124"/>
      <c r="I353" s="122">
        <v>1</v>
      </c>
      <c r="J353" s="109">
        <f t="shared" si="28"/>
        <v>0</v>
      </c>
      <c r="K353" s="68">
        <f>+[1]ШС23!$KQ$25</f>
        <v>0</v>
      </c>
      <c r="L353" s="66"/>
      <c r="M353" s="66">
        <f t="shared" si="29"/>
        <v>0</v>
      </c>
      <c r="N353" s="66"/>
    </row>
    <row r="354" spans="1:14" hidden="1">
      <c r="A354" s="81">
        <f t="shared" si="30"/>
        <v>0</v>
      </c>
      <c r="B354" s="123" t="str">
        <f>+[1]ШС23!$KR$4</f>
        <v>Обслуживание пожарной сигнализации</v>
      </c>
      <c r="C354" s="124"/>
      <c r="D354" s="124"/>
      <c r="E354" s="124"/>
      <c r="F354" s="124"/>
      <c r="G354" s="124"/>
      <c r="H354" s="124"/>
      <c r="I354" s="122">
        <v>1</v>
      </c>
      <c r="J354" s="109">
        <f t="shared" si="28"/>
        <v>0</v>
      </c>
      <c r="K354" s="68">
        <f>+[1]ШС23!$KR$25</f>
        <v>0</v>
      </c>
      <c r="L354" s="66"/>
      <c r="M354" s="66">
        <f t="shared" si="29"/>
        <v>0</v>
      </c>
      <c r="N354" s="66"/>
    </row>
    <row r="355" spans="1:14">
      <c r="A355" s="81">
        <f t="shared" si="30"/>
        <v>1</v>
      </c>
      <c r="B355" s="123" t="str">
        <f>+[1]ШС23!$KS$4</f>
        <v>Обслуживание программного обеспечения</v>
      </c>
      <c r="C355" s="124"/>
      <c r="D355" s="124"/>
      <c r="E355" s="124"/>
      <c r="F355" s="124"/>
      <c r="G355" s="124"/>
      <c r="H355" s="124"/>
      <c r="I355" s="122">
        <v>1</v>
      </c>
      <c r="J355" s="109">
        <f t="shared" si="28"/>
        <v>200000</v>
      </c>
      <c r="K355" s="68">
        <f>+[1]ШС23!$KS$25</f>
        <v>200000</v>
      </c>
      <c r="L355" s="66"/>
      <c r="M355" s="66">
        <f t="shared" si="29"/>
        <v>1</v>
      </c>
      <c r="N355" s="66"/>
    </row>
    <row r="356" spans="1:14" hidden="1">
      <c r="A356" s="81">
        <f t="shared" si="30"/>
        <v>1</v>
      </c>
      <c r="B356" s="123" t="str">
        <f>+[1]ШС23!$KT$4</f>
        <v>Составление проектно-сметной документации</v>
      </c>
      <c r="C356" s="124"/>
      <c r="D356" s="124"/>
      <c r="E356" s="124"/>
      <c r="F356" s="124"/>
      <c r="G356" s="124"/>
      <c r="H356" s="124"/>
      <c r="I356" s="122">
        <v>1</v>
      </c>
      <c r="J356" s="109">
        <f t="shared" si="28"/>
        <v>0</v>
      </c>
      <c r="K356" s="68">
        <f>+[1]ШС23!$KT$25</f>
        <v>0</v>
      </c>
      <c r="L356" s="66"/>
      <c r="M356" s="66">
        <f t="shared" si="29"/>
        <v>0</v>
      </c>
      <c r="N356" s="66"/>
    </row>
    <row r="357" spans="1:14" hidden="1">
      <c r="A357" s="81">
        <f t="shared" si="30"/>
        <v>1</v>
      </c>
      <c r="B357" s="123" t="str">
        <f>+[1]ШС23!$KU$4</f>
        <v>Замеры сопротивления</v>
      </c>
      <c r="C357" s="124"/>
      <c r="D357" s="124"/>
      <c r="E357" s="124"/>
      <c r="F357" s="124"/>
      <c r="G357" s="124"/>
      <c r="H357" s="124"/>
      <c r="I357" s="122">
        <v>1</v>
      </c>
      <c r="J357" s="109">
        <f t="shared" si="28"/>
        <v>0</v>
      </c>
      <c r="K357" s="68">
        <f>+[1]ШС23!$KU$25</f>
        <v>0</v>
      </c>
      <c r="L357" s="66"/>
      <c r="M357" s="66">
        <f t="shared" si="29"/>
        <v>0</v>
      </c>
      <c r="N357" s="66"/>
    </row>
    <row r="358" spans="1:14" hidden="1">
      <c r="A358" s="81">
        <f t="shared" si="30"/>
        <v>1</v>
      </c>
      <c r="B358" s="123" t="str">
        <f>+[1]ШС23!$KV$4</f>
        <v>Метрологические измерения</v>
      </c>
      <c r="C358" s="124"/>
      <c r="D358" s="124"/>
      <c r="E358" s="124"/>
      <c r="F358" s="124"/>
      <c r="G358" s="124"/>
      <c r="H358" s="124"/>
      <c r="I358" s="122">
        <v>1</v>
      </c>
      <c r="J358" s="109">
        <f t="shared" si="28"/>
        <v>0</v>
      </c>
      <c r="K358" s="68">
        <f>+[1]ШС23!$KV$25</f>
        <v>0</v>
      </c>
      <c r="L358" s="66"/>
      <c r="M358" s="66">
        <f t="shared" si="29"/>
        <v>0</v>
      </c>
      <c r="N358" s="66"/>
    </row>
    <row r="359" spans="1:14" hidden="1">
      <c r="A359" s="81">
        <f t="shared" si="30"/>
        <v>1</v>
      </c>
      <c r="B359" s="123" t="str">
        <f>+[1]ШС23!$KW$4</f>
        <v>Услуга по обеспечению питания воспитанников</v>
      </c>
      <c r="C359" s="124"/>
      <c r="D359" s="124"/>
      <c r="E359" s="124"/>
      <c r="F359" s="124"/>
      <c r="G359" s="124"/>
      <c r="H359" s="124"/>
      <c r="I359" s="122">
        <v>1</v>
      </c>
      <c r="J359" s="109">
        <f>+K359</f>
        <v>0</v>
      </c>
      <c r="K359" s="68">
        <f>+[1]ШС23!$KW$25</f>
        <v>0</v>
      </c>
      <c r="L359" s="66"/>
      <c r="M359" s="66">
        <f t="shared" si="29"/>
        <v>0</v>
      </c>
      <c r="N359" s="66"/>
    </row>
    <row r="360" spans="1:14" hidden="1">
      <c r="A360" s="81">
        <f>IF(M360=0,A358,A358+1)</f>
        <v>1</v>
      </c>
      <c r="B360" s="123" t="str">
        <f>+[1]ШС23!$KX$4</f>
        <v>Медицинский осмотр сотрудников</v>
      </c>
      <c r="C360" s="124"/>
      <c r="D360" s="124"/>
      <c r="E360" s="124"/>
      <c r="F360" s="124"/>
      <c r="G360" s="124"/>
      <c r="H360" s="124"/>
      <c r="I360" s="122">
        <v>1</v>
      </c>
      <c r="J360" s="109">
        <f t="shared" si="28"/>
        <v>0</v>
      </c>
      <c r="K360" s="68">
        <f>+[1]ШС23!$KX$25</f>
        <v>0</v>
      </c>
      <c r="L360" s="66"/>
      <c r="M360" s="66">
        <f t="shared" si="29"/>
        <v>0</v>
      </c>
      <c r="N360" s="66"/>
    </row>
    <row r="361" spans="1:14">
      <c r="A361" s="81"/>
      <c r="B361" s="123" t="s">
        <v>207</v>
      </c>
      <c r="C361" s="124"/>
      <c r="D361" s="124"/>
      <c r="E361" s="124"/>
      <c r="F361" s="124"/>
      <c r="G361" s="124"/>
      <c r="H361" s="124"/>
      <c r="I361" s="81" t="s">
        <v>208</v>
      </c>
      <c r="J361" s="109">
        <f>+SUM(J351:J360)</f>
        <v>200000</v>
      </c>
      <c r="K361" s="68">
        <f>+[1]ШС23!$KN$25</f>
        <v>200000</v>
      </c>
      <c r="L361" s="66"/>
      <c r="M361" s="66">
        <f t="shared" si="29"/>
        <v>1</v>
      </c>
      <c r="N361" s="66"/>
    </row>
    <row r="362" spans="1:14" ht="15.75" hidden="1">
      <c r="A362" s="125"/>
      <c r="B362" s="125"/>
      <c r="C362" s="125"/>
      <c r="D362" s="125"/>
      <c r="E362" s="125"/>
      <c r="F362" s="70"/>
      <c r="G362" s="70"/>
      <c r="H362" s="70"/>
      <c r="I362" s="70"/>
      <c r="J362" s="70"/>
      <c r="K362" s="68"/>
      <c r="L362" s="66"/>
      <c r="M362" s="66">
        <f t="shared" ref="M362:M367" si="31">+M363</f>
        <v>0</v>
      </c>
      <c r="N362" s="66"/>
    </row>
    <row r="363" spans="1:14" ht="15.75" hidden="1">
      <c r="A363" s="206" t="s">
        <v>283</v>
      </c>
      <c r="B363" s="206"/>
      <c r="C363" s="206"/>
      <c r="D363" s="206"/>
      <c r="E363" s="206"/>
      <c r="F363" s="206"/>
      <c r="G363" s="206"/>
      <c r="H363" s="206"/>
      <c r="I363" s="206"/>
      <c r="J363" s="206"/>
      <c r="K363" s="68"/>
      <c r="L363" s="66"/>
      <c r="M363" s="66">
        <f t="shared" si="31"/>
        <v>0</v>
      </c>
      <c r="N363" s="66"/>
    </row>
    <row r="364" spans="1:14" ht="15.75" hidden="1">
      <c r="A364" s="112"/>
      <c r="B364" s="112"/>
      <c r="C364" s="112"/>
      <c r="D364" s="112"/>
      <c r="E364" s="112"/>
      <c r="F364" s="70"/>
      <c r="G364" s="70"/>
      <c r="H364" s="70"/>
      <c r="I364" s="70"/>
      <c r="J364" s="70"/>
      <c r="K364" s="68"/>
      <c r="L364" s="66"/>
      <c r="M364" s="66">
        <f t="shared" si="31"/>
        <v>0</v>
      </c>
      <c r="N364" s="66"/>
    </row>
    <row r="365" spans="1:14" hidden="1">
      <c r="A365" s="77" t="s">
        <v>176</v>
      </c>
      <c r="B365" s="197" t="s">
        <v>238</v>
      </c>
      <c r="C365" s="198"/>
      <c r="D365" s="198"/>
      <c r="E365" s="198"/>
      <c r="F365" s="198"/>
      <c r="G365" s="199"/>
      <c r="H365" s="77" t="s">
        <v>240</v>
      </c>
      <c r="I365" s="77" t="s">
        <v>284</v>
      </c>
      <c r="J365" s="77" t="s">
        <v>242</v>
      </c>
      <c r="K365" s="68"/>
      <c r="L365" s="66"/>
      <c r="M365" s="66">
        <f t="shared" si="31"/>
        <v>0</v>
      </c>
      <c r="N365" s="66"/>
    </row>
    <row r="366" spans="1:14" hidden="1">
      <c r="A366" s="79" t="s">
        <v>183</v>
      </c>
      <c r="B366" s="79"/>
      <c r="C366" s="91"/>
      <c r="D366" s="91"/>
      <c r="E366" s="91"/>
      <c r="F366" s="91"/>
      <c r="G366" s="91"/>
      <c r="H366" s="79"/>
      <c r="I366" s="79" t="s">
        <v>285</v>
      </c>
      <c r="J366" s="79" t="s">
        <v>286</v>
      </c>
      <c r="K366" s="68"/>
      <c r="L366" s="66"/>
      <c r="M366" s="66">
        <f t="shared" si="31"/>
        <v>0</v>
      </c>
      <c r="N366" s="66"/>
    </row>
    <row r="367" spans="1:14" hidden="1">
      <c r="A367" s="79"/>
      <c r="B367" s="79"/>
      <c r="C367" s="91"/>
      <c r="D367" s="91"/>
      <c r="E367" s="91"/>
      <c r="F367" s="91"/>
      <c r="G367" s="91"/>
      <c r="H367" s="79"/>
      <c r="I367" s="79" t="s">
        <v>216</v>
      </c>
      <c r="J367" s="79"/>
      <c r="K367" s="68"/>
      <c r="L367" s="66"/>
      <c r="M367" s="66">
        <f t="shared" si="31"/>
        <v>0</v>
      </c>
      <c r="N367" s="66"/>
    </row>
    <row r="368" spans="1:14" hidden="1">
      <c r="A368" s="81">
        <v>1</v>
      </c>
      <c r="B368" s="200">
        <v>2</v>
      </c>
      <c r="C368" s="201"/>
      <c r="D368" s="201"/>
      <c r="E368" s="201"/>
      <c r="F368" s="201"/>
      <c r="G368" s="202"/>
      <c r="H368" s="81">
        <v>3</v>
      </c>
      <c r="I368" s="81">
        <v>4</v>
      </c>
      <c r="J368" s="81">
        <v>5</v>
      </c>
      <c r="K368" s="68"/>
      <c r="L368" s="66"/>
      <c r="M368" s="66">
        <f>+M372</f>
        <v>0</v>
      </c>
      <c r="N368" s="66"/>
    </row>
    <row r="369" spans="1:14" hidden="1">
      <c r="A369" s="81">
        <v>1</v>
      </c>
      <c r="B369" s="120" t="s">
        <v>321</v>
      </c>
      <c r="C369" s="94"/>
      <c r="D369" s="94"/>
      <c r="E369" s="94"/>
      <c r="F369" s="94"/>
      <c r="G369" s="94"/>
      <c r="H369" s="88">
        <v>5</v>
      </c>
      <c r="I369" s="109">
        <f>+J369/H369</f>
        <v>0</v>
      </c>
      <c r="J369" s="85">
        <f>+K369</f>
        <v>0</v>
      </c>
      <c r="K369" s="68">
        <f>+[1]ШС23!$LA$25</f>
        <v>0</v>
      </c>
      <c r="L369" s="66"/>
      <c r="M369" s="66">
        <f>+IF(K369=0,0,1)</f>
        <v>0</v>
      </c>
      <c r="N369" s="66"/>
    </row>
    <row r="370" spans="1:14" hidden="1">
      <c r="A370" s="81">
        <v>2</v>
      </c>
      <c r="B370" s="120" t="s">
        <v>322</v>
      </c>
      <c r="C370" s="94"/>
      <c r="D370" s="94"/>
      <c r="E370" s="94"/>
      <c r="F370" s="94"/>
      <c r="G370" s="94"/>
      <c r="H370" s="88">
        <v>100</v>
      </c>
      <c r="I370" s="109">
        <f>+J370/H370</f>
        <v>0</v>
      </c>
      <c r="J370" s="85">
        <f>+K370</f>
        <v>0</v>
      </c>
      <c r="K370" s="68">
        <f>+[1]ШС23!$LB$25</f>
        <v>0</v>
      </c>
      <c r="L370" s="66"/>
      <c r="M370" s="66">
        <f>+IF(K370=0,0,1)</f>
        <v>0</v>
      </c>
      <c r="N370" s="66"/>
    </row>
    <row r="371" spans="1:14" hidden="1">
      <c r="A371" s="81"/>
      <c r="B371" s="120"/>
      <c r="C371" s="121"/>
      <c r="D371" s="121"/>
      <c r="E371" s="121"/>
      <c r="F371" s="121"/>
      <c r="G371" s="121"/>
      <c r="H371" s="120"/>
      <c r="I371" s="120"/>
      <c r="J371" s="109"/>
      <c r="K371" s="68"/>
      <c r="L371" s="66"/>
      <c r="M371" s="66">
        <f>+M372</f>
        <v>0</v>
      </c>
      <c r="N371" s="66"/>
    </row>
    <row r="372" spans="1:14" hidden="1">
      <c r="A372" s="81"/>
      <c r="B372" s="123" t="s">
        <v>207</v>
      </c>
      <c r="C372" s="124"/>
      <c r="D372" s="124"/>
      <c r="E372" s="124"/>
      <c r="F372" s="124"/>
      <c r="G372" s="124"/>
      <c r="H372" s="81" t="s">
        <v>208</v>
      </c>
      <c r="I372" s="81" t="s">
        <v>208</v>
      </c>
      <c r="J372" s="109">
        <f>+J369+J370</f>
        <v>0</v>
      </c>
      <c r="K372" s="68"/>
      <c r="L372" s="135"/>
      <c r="M372" s="66">
        <f>+IF(J372=0,0,1)</f>
        <v>0</v>
      </c>
      <c r="N372" s="66"/>
    </row>
    <row r="373" spans="1:14" hidden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8"/>
      <c r="L373" s="66"/>
      <c r="M373" s="66">
        <f t="shared" ref="M373:M399" si="32">+M374</f>
        <v>0</v>
      </c>
      <c r="N373" s="66"/>
    </row>
    <row r="374" spans="1:14" ht="15.75" hidden="1">
      <c r="A374" s="196" t="s">
        <v>291</v>
      </c>
      <c r="B374" s="196"/>
      <c r="C374" s="196"/>
      <c r="D374" s="196"/>
      <c r="E374" s="196"/>
      <c r="F374" s="196"/>
      <c r="G374" s="196"/>
      <c r="H374" s="196"/>
      <c r="I374" s="196"/>
      <c r="J374" s="196"/>
      <c r="K374" s="63" t="s">
        <v>323</v>
      </c>
      <c r="L374" s="66"/>
      <c r="M374" s="66">
        <f t="shared" si="32"/>
        <v>0</v>
      </c>
      <c r="N374" s="66"/>
    </row>
    <row r="375" spans="1:14" hidden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8"/>
      <c r="L375" s="66"/>
      <c r="M375" s="66">
        <f t="shared" si="32"/>
        <v>0</v>
      </c>
      <c r="N375" s="66"/>
    </row>
    <row r="376" spans="1:14" ht="15.75" hidden="1">
      <c r="A376" s="69" t="s">
        <v>171</v>
      </c>
      <c r="B376" s="110"/>
      <c r="C376" s="110"/>
      <c r="D376" s="71" t="str">
        <f>+D162</f>
        <v>8130701ПП10074200</v>
      </c>
      <c r="E376" s="111"/>
      <c r="F376" s="111"/>
      <c r="G376" s="111"/>
      <c r="H376" s="111"/>
      <c r="I376" s="111"/>
      <c r="J376" s="111"/>
      <c r="K376" s="68"/>
      <c r="L376" s="66"/>
      <c r="M376" s="66">
        <f t="shared" si="32"/>
        <v>0</v>
      </c>
      <c r="N376" s="66"/>
    </row>
    <row r="377" spans="1:14" hidden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8"/>
      <c r="L377" s="66"/>
      <c r="M377" s="66">
        <f t="shared" si="32"/>
        <v>0</v>
      </c>
      <c r="N377" s="66"/>
    </row>
    <row r="378" spans="1:14" ht="15.75" hidden="1">
      <c r="A378" s="69" t="s">
        <v>173</v>
      </c>
      <c r="B378" s="110"/>
      <c r="C378" s="110"/>
      <c r="D378" s="76" t="s">
        <v>174</v>
      </c>
      <c r="E378" s="113"/>
      <c r="F378" s="113"/>
      <c r="G378" s="113"/>
      <c r="H378" s="113"/>
      <c r="I378" s="113"/>
      <c r="J378" s="113"/>
      <c r="K378" s="68"/>
      <c r="L378" s="66"/>
      <c r="M378" s="66">
        <f t="shared" si="32"/>
        <v>0</v>
      </c>
      <c r="N378" s="66"/>
    </row>
    <row r="379" spans="1:14" hidden="1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8"/>
      <c r="L379" s="66"/>
      <c r="M379" s="66">
        <f t="shared" si="32"/>
        <v>0</v>
      </c>
      <c r="N379" s="66"/>
    </row>
    <row r="380" spans="1:14" hidden="1">
      <c r="A380" s="77" t="s">
        <v>176</v>
      </c>
      <c r="B380" s="197" t="s">
        <v>292</v>
      </c>
      <c r="C380" s="198"/>
      <c r="D380" s="198"/>
      <c r="E380" s="198"/>
      <c r="F380" s="198"/>
      <c r="G380" s="199"/>
      <c r="H380" s="77" t="s">
        <v>293</v>
      </c>
      <c r="I380" s="77" t="s">
        <v>240</v>
      </c>
      <c r="J380" s="78" t="s">
        <v>294</v>
      </c>
      <c r="K380" s="68"/>
      <c r="L380" s="66"/>
      <c r="M380" s="66">
        <f t="shared" si="32"/>
        <v>0</v>
      </c>
      <c r="N380" s="66"/>
    </row>
    <row r="381" spans="1:14" hidden="1">
      <c r="A381" s="79" t="s">
        <v>183</v>
      </c>
      <c r="B381" s="79"/>
      <c r="C381" s="91"/>
      <c r="D381" s="91"/>
      <c r="E381" s="91"/>
      <c r="F381" s="91"/>
      <c r="G381" s="91"/>
      <c r="H381" s="79" t="s">
        <v>295</v>
      </c>
      <c r="I381" s="79" t="s">
        <v>244</v>
      </c>
      <c r="J381" s="80" t="s">
        <v>296</v>
      </c>
      <c r="K381" s="68"/>
      <c r="L381" s="66"/>
      <c r="M381" s="66">
        <f t="shared" si="32"/>
        <v>0</v>
      </c>
      <c r="N381" s="66"/>
    </row>
    <row r="382" spans="1:14" hidden="1">
      <c r="A382" s="79"/>
      <c r="B382" s="79"/>
      <c r="C382" s="91"/>
      <c r="D382" s="91"/>
      <c r="E382" s="91"/>
      <c r="F382" s="91"/>
      <c r="G382" s="91"/>
      <c r="H382" s="79"/>
      <c r="I382" s="79"/>
      <c r="J382" s="80" t="s">
        <v>286</v>
      </c>
      <c r="K382" s="68"/>
      <c r="L382" s="66"/>
      <c r="M382" s="66">
        <f t="shared" si="32"/>
        <v>0</v>
      </c>
      <c r="N382" s="66"/>
    </row>
    <row r="383" spans="1:14" hidden="1">
      <c r="A383" s="81">
        <v>1</v>
      </c>
      <c r="B383" s="200">
        <v>2</v>
      </c>
      <c r="C383" s="201"/>
      <c r="D383" s="201"/>
      <c r="E383" s="201"/>
      <c r="F383" s="201"/>
      <c r="G383" s="202"/>
      <c r="H383" s="81">
        <v>3</v>
      </c>
      <c r="I383" s="81">
        <v>4</v>
      </c>
      <c r="J383" s="82">
        <v>5</v>
      </c>
      <c r="K383" s="68"/>
      <c r="L383" s="66"/>
      <c r="M383" s="66">
        <f t="shared" si="32"/>
        <v>0</v>
      </c>
      <c r="N383" s="66"/>
    </row>
    <row r="384" spans="1:14" hidden="1">
      <c r="A384" s="88">
        <v>1</v>
      </c>
      <c r="B384" s="203" t="s">
        <v>324</v>
      </c>
      <c r="C384" s="204"/>
      <c r="D384" s="204"/>
      <c r="E384" s="204"/>
      <c r="F384" s="204"/>
      <c r="G384" s="205"/>
      <c r="H384" s="109">
        <f>+J384/I384</f>
        <v>0</v>
      </c>
      <c r="I384" s="84">
        <v>12</v>
      </c>
      <c r="J384" s="109">
        <f>+K386</f>
        <v>0</v>
      </c>
      <c r="K384" s="68"/>
      <c r="L384" s="66"/>
      <c r="M384" s="66">
        <f t="shared" si="32"/>
        <v>0</v>
      </c>
      <c r="N384" s="66"/>
    </row>
    <row r="385" spans="1:14" hidden="1">
      <c r="A385" s="88"/>
      <c r="B385" s="200"/>
      <c r="C385" s="201"/>
      <c r="D385" s="201"/>
      <c r="E385" s="201"/>
      <c r="F385" s="201"/>
      <c r="G385" s="202"/>
      <c r="H385" s="88"/>
      <c r="I385" s="81"/>
      <c r="J385" s="97"/>
      <c r="K385" s="68"/>
      <c r="L385" s="66"/>
      <c r="M385" s="66">
        <f t="shared" si="32"/>
        <v>0</v>
      </c>
      <c r="N385" s="66"/>
    </row>
    <row r="386" spans="1:14" hidden="1">
      <c r="A386" s="88"/>
      <c r="B386" s="203" t="s">
        <v>207</v>
      </c>
      <c r="C386" s="204"/>
      <c r="D386" s="204"/>
      <c r="E386" s="204"/>
      <c r="F386" s="204"/>
      <c r="G386" s="205"/>
      <c r="H386" s="88" t="s">
        <v>208</v>
      </c>
      <c r="I386" s="81" t="s">
        <v>208</v>
      </c>
      <c r="J386" s="109">
        <f>+J384</f>
        <v>0</v>
      </c>
      <c r="K386" s="68">
        <f>+[1]ШС23!$FC$25</f>
        <v>0</v>
      </c>
      <c r="L386" s="66"/>
      <c r="M386" s="66">
        <f>+IF(K386=0,0,1)</f>
        <v>0</v>
      </c>
      <c r="N386" s="66"/>
    </row>
    <row r="387" spans="1:14" hidden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8"/>
      <c r="L387" s="66"/>
      <c r="M387" s="66">
        <f t="shared" si="32"/>
        <v>0</v>
      </c>
      <c r="N387" s="66"/>
    </row>
    <row r="388" spans="1:14" ht="15.75" hidden="1">
      <c r="A388" s="196" t="s">
        <v>291</v>
      </c>
      <c r="B388" s="196"/>
      <c r="C388" s="196"/>
      <c r="D388" s="196"/>
      <c r="E388" s="196"/>
      <c r="F388" s="196"/>
      <c r="G388" s="196"/>
      <c r="H388" s="196"/>
      <c r="I388" s="196"/>
      <c r="J388" s="196"/>
      <c r="K388" s="63" t="s">
        <v>325</v>
      </c>
      <c r="L388" s="66"/>
      <c r="M388" s="66">
        <f t="shared" si="32"/>
        <v>0</v>
      </c>
      <c r="N388" s="66"/>
    </row>
    <row r="389" spans="1:14" hidden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8"/>
      <c r="L389" s="66"/>
      <c r="M389" s="66">
        <f t="shared" si="32"/>
        <v>0</v>
      </c>
      <c r="N389" s="66"/>
    </row>
    <row r="390" spans="1:14" ht="15.75" hidden="1">
      <c r="A390" s="69" t="s">
        <v>171</v>
      </c>
      <c r="B390" s="110"/>
      <c r="C390" s="110"/>
      <c r="D390" s="71" t="str">
        <f>+D376</f>
        <v>8130701ПП10074200</v>
      </c>
      <c r="E390" s="111"/>
      <c r="F390" s="111"/>
      <c r="G390" s="111"/>
      <c r="H390" s="111"/>
      <c r="I390" s="111"/>
      <c r="J390" s="111"/>
      <c r="K390" s="68"/>
      <c r="L390" s="66"/>
      <c r="M390" s="66">
        <f t="shared" si="32"/>
        <v>0</v>
      </c>
      <c r="N390" s="66"/>
    </row>
    <row r="391" spans="1:14" hidden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8"/>
      <c r="L391" s="66"/>
      <c r="M391" s="66">
        <f t="shared" si="32"/>
        <v>0</v>
      </c>
      <c r="N391" s="66"/>
    </row>
    <row r="392" spans="1:14" ht="15.75" hidden="1">
      <c r="A392" s="69" t="s">
        <v>173</v>
      </c>
      <c r="B392" s="110"/>
      <c r="C392" s="110"/>
      <c r="D392" s="76" t="s">
        <v>174</v>
      </c>
      <c r="E392" s="113"/>
      <c r="F392" s="113"/>
      <c r="G392" s="113"/>
      <c r="H392" s="113"/>
      <c r="I392" s="113"/>
      <c r="J392" s="113"/>
      <c r="K392" s="68"/>
      <c r="L392" s="66"/>
      <c r="M392" s="66">
        <f t="shared" si="32"/>
        <v>0</v>
      </c>
      <c r="N392" s="66"/>
    </row>
    <row r="393" spans="1:14" hidden="1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8"/>
      <c r="L393" s="66"/>
      <c r="M393" s="66">
        <f t="shared" si="32"/>
        <v>0</v>
      </c>
      <c r="N393" s="66"/>
    </row>
    <row r="394" spans="1:14" hidden="1">
      <c r="A394" s="77" t="s">
        <v>176</v>
      </c>
      <c r="B394" s="197" t="s">
        <v>292</v>
      </c>
      <c r="C394" s="198"/>
      <c r="D394" s="198"/>
      <c r="E394" s="198"/>
      <c r="F394" s="198"/>
      <c r="G394" s="199"/>
      <c r="H394" s="77" t="s">
        <v>293</v>
      </c>
      <c r="I394" s="77" t="s">
        <v>240</v>
      </c>
      <c r="J394" s="78" t="s">
        <v>294</v>
      </c>
      <c r="K394" s="68"/>
      <c r="L394" s="66"/>
      <c r="M394" s="66">
        <f t="shared" si="32"/>
        <v>0</v>
      </c>
      <c r="N394" s="66"/>
    </row>
    <row r="395" spans="1:14" hidden="1">
      <c r="A395" s="79" t="s">
        <v>183</v>
      </c>
      <c r="B395" s="79"/>
      <c r="C395" s="91"/>
      <c r="D395" s="91"/>
      <c r="E395" s="91"/>
      <c r="F395" s="91"/>
      <c r="G395" s="91"/>
      <c r="H395" s="79" t="s">
        <v>295</v>
      </c>
      <c r="I395" s="79" t="s">
        <v>244</v>
      </c>
      <c r="J395" s="80" t="s">
        <v>296</v>
      </c>
      <c r="K395" s="68"/>
      <c r="L395" s="66"/>
      <c r="M395" s="66">
        <f t="shared" si="32"/>
        <v>0</v>
      </c>
      <c r="N395" s="66"/>
    </row>
    <row r="396" spans="1:14" hidden="1">
      <c r="A396" s="79"/>
      <c r="B396" s="79"/>
      <c r="C396" s="91"/>
      <c r="D396" s="91"/>
      <c r="E396" s="91"/>
      <c r="F396" s="91"/>
      <c r="G396" s="91"/>
      <c r="H396" s="79"/>
      <c r="I396" s="79"/>
      <c r="J396" s="80" t="s">
        <v>286</v>
      </c>
      <c r="K396" s="68"/>
      <c r="L396" s="66"/>
      <c r="M396" s="66">
        <f t="shared" si="32"/>
        <v>0</v>
      </c>
      <c r="N396" s="66"/>
    </row>
    <row r="397" spans="1:14" hidden="1">
      <c r="A397" s="81">
        <v>1</v>
      </c>
      <c r="B397" s="200">
        <v>2</v>
      </c>
      <c r="C397" s="201"/>
      <c r="D397" s="201"/>
      <c r="E397" s="201"/>
      <c r="F397" s="201"/>
      <c r="G397" s="202"/>
      <c r="H397" s="81">
        <v>3</v>
      </c>
      <c r="I397" s="81">
        <v>4</v>
      </c>
      <c r="J397" s="82">
        <v>5</v>
      </c>
      <c r="K397" s="68"/>
      <c r="L397" s="66"/>
      <c r="M397" s="66">
        <f t="shared" si="32"/>
        <v>0</v>
      </c>
      <c r="N397" s="66"/>
    </row>
    <row r="398" spans="1:14" hidden="1">
      <c r="A398" s="88">
        <v>1</v>
      </c>
      <c r="B398" s="203" t="s">
        <v>324</v>
      </c>
      <c r="C398" s="204"/>
      <c r="D398" s="204"/>
      <c r="E398" s="204"/>
      <c r="F398" s="204"/>
      <c r="G398" s="205"/>
      <c r="H398" s="109">
        <f>+J398/I398</f>
        <v>0</v>
      </c>
      <c r="I398" s="84">
        <v>12</v>
      </c>
      <c r="J398" s="109">
        <f>+K400</f>
        <v>0</v>
      </c>
      <c r="K398" s="68"/>
      <c r="L398" s="66"/>
      <c r="M398" s="66">
        <f t="shared" si="32"/>
        <v>0</v>
      </c>
      <c r="N398" s="66"/>
    </row>
    <row r="399" spans="1:14" hidden="1">
      <c r="A399" s="88"/>
      <c r="B399" s="200"/>
      <c r="C399" s="201"/>
      <c r="D399" s="201"/>
      <c r="E399" s="201"/>
      <c r="F399" s="201"/>
      <c r="G399" s="202"/>
      <c r="H399" s="88"/>
      <c r="I399" s="81"/>
      <c r="J399" s="97"/>
      <c r="K399" s="68"/>
      <c r="L399" s="66"/>
      <c r="M399" s="66">
        <f t="shared" si="32"/>
        <v>0</v>
      </c>
      <c r="N399" s="66"/>
    </row>
    <row r="400" spans="1:14" hidden="1">
      <c r="A400" s="88"/>
      <c r="B400" s="203" t="s">
        <v>207</v>
      </c>
      <c r="C400" s="204"/>
      <c r="D400" s="204"/>
      <c r="E400" s="204"/>
      <c r="F400" s="204"/>
      <c r="G400" s="205"/>
      <c r="H400" s="88" t="s">
        <v>208</v>
      </c>
      <c r="I400" s="81" t="s">
        <v>208</v>
      </c>
      <c r="J400" s="109">
        <f>+J398</f>
        <v>0</v>
      </c>
      <c r="K400" s="68">
        <f>+[1]ШС23!$FD$25</f>
        <v>0</v>
      </c>
      <c r="L400" s="66"/>
      <c r="M400" s="66">
        <f>+IF(K400=0,0,1)</f>
        <v>0</v>
      </c>
      <c r="N400" s="66"/>
    </row>
    <row r="401" spans="1:14" ht="15.75" hidden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68"/>
      <c r="L401" s="66"/>
      <c r="M401" s="66">
        <f t="shared" ref="M401:M415" si="33">+M402</f>
        <v>0</v>
      </c>
      <c r="N401" s="66"/>
    </row>
    <row r="402" spans="1:14" ht="15.75" hidden="1">
      <c r="A402" s="206" t="s">
        <v>264</v>
      </c>
      <c r="B402" s="206"/>
      <c r="C402" s="206"/>
      <c r="D402" s="206"/>
      <c r="E402" s="206"/>
      <c r="F402" s="206"/>
      <c r="G402" s="206"/>
      <c r="H402" s="206"/>
      <c r="I402" s="206"/>
      <c r="J402" s="206"/>
      <c r="K402" s="68"/>
      <c r="L402" s="66"/>
      <c r="M402" s="66">
        <f t="shared" si="33"/>
        <v>0</v>
      </c>
      <c r="N402" s="66"/>
    </row>
    <row r="403" spans="1:14" hidden="1">
      <c r="A403" s="112"/>
      <c r="B403" s="112"/>
      <c r="C403" s="112"/>
      <c r="D403" s="112"/>
      <c r="E403" s="112"/>
      <c r="F403" s="112"/>
      <c r="G403" s="67"/>
      <c r="H403" s="67"/>
      <c r="I403" s="67"/>
      <c r="J403" s="67"/>
      <c r="K403" s="68"/>
      <c r="L403" s="66"/>
      <c r="M403" s="66">
        <f t="shared" si="33"/>
        <v>0</v>
      </c>
      <c r="N403" s="66"/>
    </row>
    <row r="404" spans="1:14" ht="15.75" hidden="1">
      <c r="A404" s="114" t="s">
        <v>171</v>
      </c>
      <c r="B404" s="115"/>
      <c r="C404" s="112"/>
      <c r="D404" s="71" t="str">
        <f>+[1]Авт!$N$168</f>
        <v>81307017Ш30100005</v>
      </c>
      <c r="E404" s="116"/>
      <c r="F404" s="116"/>
      <c r="G404" s="116"/>
      <c r="H404" s="116"/>
      <c r="I404" s="116"/>
      <c r="J404" s="116"/>
      <c r="K404" s="68"/>
      <c r="L404" s="66"/>
      <c r="M404" s="66">
        <f t="shared" si="33"/>
        <v>0</v>
      </c>
      <c r="N404" s="66"/>
    </row>
    <row r="405" spans="1:14" hidden="1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68"/>
      <c r="L405" s="66"/>
      <c r="M405" s="66">
        <f t="shared" si="33"/>
        <v>0</v>
      </c>
      <c r="N405" s="66"/>
    </row>
    <row r="406" spans="1:14" ht="15.75" hidden="1">
      <c r="A406" s="114" t="s">
        <v>173</v>
      </c>
      <c r="B406" s="115"/>
      <c r="C406" s="112"/>
      <c r="D406" s="76" t="s">
        <v>299</v>
      </c>
      <c r="E406" s="117"/>
      <c r="F406" s="117"/>
      <c r="G406" s="117"/>
      <c r="H406" s="117"/>
      <c r="I406" s="117"/>
      <c r="J406" s="117"/>
      <c r="K406" s="68"/>
      <c r="L406" s="66"/>
      <c r="M406" s="66">
        <f t="shared" si="33"/>
        <v>0</v>
      </c>
      <c r="N406" s="66"/>
    </row>
    <row r="407" spans="1:14" ht="15.75" hidden="1">
      <c r="A407" s="114"/>
      <c r="B407" s="115"/>
      <c r="C407" s="118"/>
      <c r="D407" s="118"/>
      <c r="E407" s="118"/>
      <c r="F407" s="118"/>
      <c r="G407" s="67"/>
      <c r="H407" s="67"/>
      <c r="I407" s="67"/>
      <c r="J407" s="67"/>
      <c r="K407" s="68"/>
      <c r="L407" s="66"/>
      <c r="M407" s="66">
        <f t="shared" si="33"/>
        <v>0</v>
      </c>
      <c r="N407" s="66"/>
    </row>
    <row r="408" spans="1:14" ht="15.75" hidden="1">
      <c r="A408" s="206" t="s">
        <v>273</v>
      </c>
      <c r="B408" s="206"/>
      <c r="C408" s="206"/>
      <c r="D408" s="206"/>
      <c r="E408" s="206"/>
      <c r="F408" s="206"/>
      <c r="G408" s="206"/>
      <c r="H408" s="206"/>
      <c r="I408" s="206"/>
      <c r="J408" s="206"/>
      <c r="K408" s="68"/>
      <c r="L408" s="66"/>
      <c r="M408" s="66">
        <f t="shared" si="33"/>
        <v>0</v>
      </c>
      <c r="N408" s="66"/>
    </row>
    <row r="409" spans="1:14" hidden="1">
      <c r="A409" s="112"/>
      <c r="B409" s="112"/>
      <c r="C409" s="112"/>
      <c r="D409" s="112"/>
      <c r="E409" s="112"/>
      <c r="F409" s="67"/>
      <c r="G409" s="67"/>
      <c r="H409" s="67"/>
      <c r="I409" s="67"/>
      <c r="J409" s="67"/>
      <c r="K409" s="68"/>
      <c r="L409" s="66"/>
      <c r="M409" s="66">
        <f t="shared" si="33"/>
        <v>0</v>
      </c>
      <c r="N409" s="66"/>
    </row>
    <row r="410" spans="1:14" hidden="1">
      <c r="A410" s="77" t="s">
        <v>176</v>
      </c>
      <c r="B410" s="197" t="s">
        <v>238</v>
      </c>
      <c r="C410" s="198"/>
      <c r="D410" s="198"/>
      <c r="E410" s="198"/>
      <c r="F410" s="198"/>
      <c r="G410" s="199"/>
      <c r="H410" s="77" t="s">
        <v>274</v>
      </c>
      <c r="I410" s="77" t="s">
        <v>240</v>
      </c>
      <c r="J410" s="78" t="s">
        <v>266</v>
      </c>
      <c r="K410" s="68"/>
      <c r="L410" s="66"/>
      <c r="M410" s="66">
        <f t="shared" si="33"/>
        <v>0</v>
      </c>
      <c r="N410" s="66"/>
    </row>
    <row r="411" spans="1:14" hidden="1">
      <c r="A411" s="79" t="s">
        <v>183</v>
      </c>
      <c r="B411" s="79"/>
      <c r="C411" s="91"/>
      <c r="D411" s="91"/>
      <c r="E411" s="91"/>
      <c r="F411" s="91"/>
      <c r="G411" s="91"/>
      <c r="H411" s="79"/>
      <c r="I411" s="79" t="s">
        <v>275</v>
      </c>
      <c r="J411" s="80" t="s">
        <v>276</v>
      </c>
      <c r="K411" s="68"/>
      <c r="L411" s="66"/>
      <c r="M411" s="66">
        <f t="shared" si="33"/>
        <v>0</v>
      </c>
      <c r="N411" s="66"/>
    </row>
    <row r="412" spans="1:14" hidden="1">
      <c r="A412" s="79"/>
      <c r="B412" s="79"/>
      <c r="C412" s="91"/>
      <c r="D412" s="91"/>
      <c r="E412" s="91"/>
      <c r="F412" s="91"/>
      <c r="G412" s="91"/>
      <c r="H412" s="79"/>
      <c r="I412" s="79" t="s">
        <v>277</v>
      </c>
      <c r="J412" s="80" t="s">
        <v>216</v>
      </c>
      <c r="K412" s="68"/>
      <c r="L412" s="66"/>
      <c r="M412" s="66">
        <f t="shared" si="33"/>
        <v>0</v>
      </c>
      <c r="N412" s="66"/>
    </row>
    <row r="413" spans="1:14" hidden="1">
      <c r="A413" s="81">
        <v>1</v>
      </c>
      <c r="B413" s="200">
        <v>2</v>
      </c>
      <c r="C413" s="201"/>
      <c r="D413" s="201"/>
      <c r="E413" s="201"/>
      <c r="F413" s="201"/>
      <c r="G413" s="202"/>
      <c r="H413" s="81">
        <v>3</v>
      </c>
      <c r="I413" s="81">
        <v>4</v>
      </c>
      <c r="J413" s="82">
        <v>5</v>
      </c>
      <c r="K413" s="68"/>
      <c r="L413" s="66"/>
      <c r="M413" s="66">
        <f t="shared" si="33"/>
        <v>0</v>
      </c>
      <c r="N413" s="66"/>
    </row>
    <row r="414" spans="1:14" hidden="1">
      <c r="A414" s="81">
        <v>1</v>
      </c>
      <c r="B414" s="120" t="s">
        <v>326</v>
      </c>
      <c r="C414" s="121"/>
      <c r="D414" s="121"/>
      <c r="E414" s="121"/>
      <c r="F414" s="121"/>
      <c r="G414" s="121"/>
      <c r="H414" s="120"/>
      <c r="I414" s="122">
        <v>1</v>
      </c>
      <c r="J414" s="109">
        <f>+K416</f>
        <v>0</v>
      </c>
      <c r="K414" s="68"/>
      <c r="L414" s="66"/>
      <c r="M414" s="66">
        <f t="shared" si="33"/>
        <v>0</v>
      </c>
      <c r="N414" s="66"/>
    </row>
    <row r="415" spans="1:14" hidden="1">
      <c r="A415" s="81"/>
      <c r="B415" s="120"/>
      <c r="C415" s="121"/>
      <c r="D415" s="121"/>
      <c r="E415" s="121"/>
      <c r="F415" s="121"/>
      <c r="G415" s="121"/>
      <c r="H415" s="120"/>
      <c r="I415" s="120"/>
      <c r="J415" s="109"/>
      <c r="K415" s="68"/>
      <c r="L415" s="66"/>
      <c r="M415" s="66">
        <f t="shared" si="33"/>
        <v>0</v>
      </c>
      <c r="N415" s="66"/>
    </row>
    <row r="416" spans="1:14" hidden="1">
      <c r="A416" s="81"/>
      <c r="B416" s="123" t="s">
        <v>207</v>
      </c>
      <c r="C416" s="124"/>
      <c r="D416" s="124"/>
      <c r="E416" s="124"/>
      <c r="F416" s="124"/>
      <c r="G416" s="124"/>
      <c r="H416" s="81" t="s">
        <v>208</v>
      </c>
      <c r="I416" s="81" t="s">
        <v>208</v>
      </c>
      <c r="J416" s="109">
        <f>+K416</f>
        <v>0</v>
      </c>
      <c r="K416" s="68">
        <f>+[1]ШС23!$CO$25</f>
        <v>0</v>
      </c>
      <c r="L416" s="66"/>
      <c r="M416" s="66">
        <f>+IF(K416=0,0,1)</f>
        <v>0</v>
      </c>
      <c r="N416" s="66"/>
    </row>
    <row r="417" spans="1:14" ht="15.75" hidden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68"/>
      <c r="L417" s="66"/>
      <c r="M417" s="66">
        <f t="shared" ref="M417:M431" si="34">+M418</f>
        <v>0</v>
      </c>
      <c r="N417" s="66"/>
    </row>
    <row r="418" spans="1:14" ht="15.75" hidden="1">
      <c r="A418" s="206" t="s">
        <v>264</v>
      </c>
      <c r="B418" s="206"/>
      <c r="C418" s="206"/>
      <c r="D418" s="206"/>
      <c r="E418" s="206"/>
      <c r="F418" s="206"/>
      <c r="G418" s="206"/>
      <c r="H418" s="206"/>
      <c r="I418" s="206"/>
      <c r="J418" s="206"/>
      <c r="K418" s="68"/>
      <c r="L418" s="66"/>
      <c r="M418" s="66">
        <f t="shared" si="34"/>
        <v>0</v>
      </c>
      <c r="N418" s="66"/>
    </row>
    <row r="419" spans="1:14" hidden="1">
      <c r="A419" s="112"/>
      <c r="B419" s="112"/>
      <c r="C419" s="112"/>
      <c r="D419" s="112"/>
      <c r="E419" s="112"/>
      <c r="F419" s="112"/>
      <c r="G419" s="67"/>
      <c r="H419" s="67"/>
      <c r="I419" s="67"/>
      <c r="J419" s="67"/>
      <c r="K419" s="68"/>
      <c r="L419" s="66"/>
      <c r="M419" s="66">
        <f t="shared" si="34"/>
        <v>0</v>
      </c>
      <c r="N419" s="66"/>
    </row>
    <row r="420" spans="1:14" ht="15.75" hidden="1">
      <c r="A420" s="114" t="s">
        <v>171</v>
      </c>
      <c r="B420" s="115"/>
      <c r="C420" s="112"/>
      <c r="D420" s="71" t="str">
        <f>+[1]Авт!$N$169</f>
        <v>81307017Ш30200005</v>
      </c>
      <c r="E420" s="116"/>
      <c r="F420" s="116"/>
      <c r="G420" s="116"/>
      <c r="H420" s="116"/>
      <c r="I420" s="116"/>
      <c r="J420" s="116"/>
      <c r="K420" s="68"/>
      <c r="L420" s="66"/>
      <c r="M420" s="66">
        <f t="shared" si="34"/>
        <v>0</v>
      </c>
      <c r="N420" s="66"/>
    </row>
    <row r="421" spans="1:14" hidden="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68"/>
      <c r="L421" s="66"/>
      <c r="M421" s="66">
        <f t="shared" si="34"/>
        <v>0</v>
      </c>
      <c r="N421" s="66"/>
    </row>
    <row r="422" spans="1:14" ht="15.75" hidden="1">
      <c r="A422" s="114" t="s">
        <v>173</v>
      </c>
      <c r="B422" s="115"/>
      <c r="C422" s="112"/>
      <c r="D422" s="76" t="s">
        <v>299</v>
      </c>
      <c r="E422" s="117"/>
      <c r="F422" s="117"/>
      <c r="G422" s="117"/>
      <c r="H422" s="117"/>
      <c r="I422" s="117"/>
      <c r="J422" s="117"/>
      <c r="K422" s="68"/>
      <c r="L422" s="66"/>
      <c r="M422" s="66">
        <f t="shared" si="34"/>
        <v>0</v>
      </c>
      <c r="N422" s="66"/>
    </row>
    <row r="423" spans="1:14" ht="15.75" hidden="1">
      <c r="A423" s="114"/>
      <c r="B423" s="115"/>
      <c r="C423" s="118"/>
      <c r="D423" s="118"/>
      <c r="E423" s="118"/>
      <c r="F423" s="118"/>
      <c r="G423" s="67"/>
      <c r="H423" s="67"/>
      <c r="I423" s="67"/>
      <c r="J423" s="67"/>
      <c r="K423" s="68"/>
      <c r="L423" s="66"/>
      <c r="M423" s="66">
        <f t="shared" si="34"/>
        <v>0</v>
      </c>
      <c r="N423" s="66"/>
    </row>
    <row r="424" spans="1:14" ht="15.75" hidden="1">
      <c r="A424" s="206" t="s">
        <v>273</v>
      </c>
      <c r="B424" s="206"/>
      <c r="C424" s="206"/>
      <c r="D424" s="206"/>
      <c r="E424" s="206"/>
      <c r="F424" s="206"/>
      <c r="G424" s="206"/>
      <c r="H424" s="206"/>
      <c r="I424" s="206"/>
      <c r="J424" s="206"/>
      <c r="K424" s="68"/>
      <c r="L424" s="66"/>
      <c r="M424" s="66">
        <f t="shared" si="34"/>
        <v>0</v>
      </c>
      <c r="N424" s="66"/>
    </row>
    <row r="425" spans="1:14" hidden="1">
      <c r="A425" s="112"/>
      <c r="B425" s="112"/>
      <c r="C425" s="112"/>
      <c r="D425" s="112"/>
      <c r="E425" s="112"/>
      <c r="F425" s="67"/>
      <c r="G425" s="67"/>
      <c r="H425" s="67"/>
      <c r="I425" s="67"/>
      <c r="J425" s="67"/>
      <c r="K425" s="68"/>
      <c r="L425" s="66"/>
      <c r="M425" s="66">
        <f t="shared" si="34"/>
        <v>0</v>
      </c>
      <c r="N425" s="66"/>
    </row>
    <row r="426" spans="1:14" hidden="1">
      <c r="A426" s="77" t="s">
        <v>176</v>
      </c>
      <c r="B426" s="197" t="s">
        <v>238</v>
      </c>
      <c r="C426" s="198"/>
      <c r="D426" s="198"/>
      <c r="E426" s="198"/>
      <c r="F426" s="198"/>
      <c r="G426" s="199"/>
      <c r="H426" s="77" t="s">
        <v>274</v>
      </c>
      <c r="I426" s="77" t="s">
        <v>240</v>
      </c>
      <c r="J426" s="78" t="s">
        <v>266</v>
      </c>
      <c r="K426" s="68"/>
      <c r="L426" s="66"/>
      <c r="M426" s="66">
        <f t="shared" si="34"/>
        <v>0</v>
      </c>
      <c r="N426" s="66"/>
    </row>
    <row r="427" spans="1:14" hidden="1">
      <c r="A427" s="79" t="s">
        <v>183</v>
      </c>
      <c r="B427" s="79"/>
      <c r="C427" s="91"/>
      <c r="D427" s="91"/>
      <c r="E427" s="91"/>
      <c r="F427" s="91"/>
      <c r="G427" s="91"/>
      <c r="H427" s="79"/>
      <c r="I427" s="79" t="s">
        <v>275</v>
      </c>
      <c r="J427" s="80" t="s">
        <v>276</v>
      </c>
      <c r="K427" s="68"/>
      <c r="L427" s="66"/>
      <c r="M427" s="66">
        <f t="shared" si="34"/>
        <v>0</v>
      </c>
      <c r="N427" s="66"/>
    </row>
    <row r="428" spans="1:14" hidden="1">
      <c r="A428" s="79"/>
      <c r="B428" s="79"/>
      <c r="C428" s="91"/>
      <c r="D428" s="91"/>
      <c r="E428" s="91"/>
      <c r="F428" s="91"/>
      <c r="G428" s="91"/>
      <c r="H428" s="79"/>
      <c r="I428" s="79" t="s">
        <v>277</v>
      </c>
      <c r="J428" s="80" t="s">
        <v>216</v>
      </c>
      <c r="K428" s="68"/>
      <c r="L428" s="66"/>
      <c r="M428" s="66">
        <f t="shared" si="34"/>
        <v>0</v>
      </c>
      <c r="N428" s="66"/>
    </row>
    <row r="429" spans="1:14" hidden="1">
      <c r="A429" s="81">
        <v>1</v>
      </c>
      <c r="B429" s="200">
        <v>2</v>
      </c>
      <c r="C429" s="201"/>
      <c r="D429" s="201"/>
      <c r="E429" s="201"/>
      <c r="F429" s="201"/>
      <c r="G429" s="202"/>
      <c r="H429" s="81">
        <v>3</v>
      </c>
      <c r="I429" s="81">
        <v>4</v>
      </c>
      <c r="J429" s="82">
        <v>5</v>
      </c>
      <c r="K429" s="68"/>
      <c r="L429" s="66"/>
      <c r="M429" s="66">
        <f t="shared" si="34"/>
        <v>0</v>
      </c>
      <c r="N429" s="66"/>
    </row>
    <row r="430" spans="1:14" hidden="1">
      <c r="A430" s="81">
        <v>1</v>
      </c>
      <c r="B430" s="120" t="s">
        <v>327</v>
      </c>
      <c r="C430" s="121"/>
      <c r="D430" s="121"/>
      <c r="E430" s="121"/>
      <c r="F430" s="121"/>
      <c r="G430" s="121"/>
      <c r="H430" s="120"/>
      <c r="I430" s="122">
        <v>1</v>
      </c>
      <c r="J430" s="109">
        <f>+K432</f>
        <v>0</v>
      </c>
      <c r="K430" s="68"/>
      <c r="L430" s="66"/>
      <c r="M430" s="66">
        <f t="shared" si="34"/>
        <v>0</v>
      </c>
      <c r="N430" s="66"/>
    </row>
    <row r="431" spans="1:14" hidden="1">
      <c r="A431" s="81"/>
      <c r="B431" s="120"/>
      <c r="C431" s="121"/>
      <c r="D431" s="121"/>
      <c r="E431" s="121"/>
      <c r="F431" s="121"/>
      <c r="G431" s="121"/>
      <c r="H431" s="120"/>
      <c r="I431" s="120"/>
      <c r="J431" s="109"/>
      <c r="K431" s="68"/>
      <c r="L431" s="66"/>
      <c r="M431" s="66">
        <f t="shared" si="34"/>
        <v>0</v>
      </c>
      <c r="N431" s="66"/>
    </row>
    <row r="432" spans="1:14" hidden="1">
      <c r="A432" s="81"/>
      <c r="B432" s="123" t="s">
        <v>207</v>
      </c>
      <c r="C432" s="124"/>
      <c r="D432" s="124"/>
      <c r="E432" s="124"/>
      <c r="F432" s="124"/>
      <c r="G432" s="124"/>
      <c r="H432" s="81" t="s">
        <v>208</v>
      </c>
      <c r="I432" s="81" t="s">
        <v>208</v>
      </c>
      <c r="J432" s="109">
        <f>+K432</f>
        <v>0</v>
      </c>
      <c r="K432" s="68">
        <f>+[1]ШС23!$CP$25</f>
        <v>0</v>
      </c>
      <c r="L432" s="66"/>
      <c r="M432" s="66">
        <f>+IF(K432=0,0,1)</f>
        <v>0</v>
      </c>
      <c r="N432" s="66"/>
    </row>
    <row r="433" spans="1:14" ht="15.75" hidden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68"/>
      <c r="L433" s="66"/>
      <c r="M433" s="66">
        <f t="shared" ref="M433:M497" si="35">+M434</f>
        <v>0</v>
      </c>
      <c r="N433" s="66"/>
    </row>
    <row r="434" spans="1:14" ht="15.75" hidden="1">
      <c r="A434" s="206" t="s">
        <v>264</v>
      </c>
      <c r="B434" s="206"/>
      <c r="C434" s="206"/>
      <c r="D434" s="206"/>
      <c r="E434" s="206"/>
      <c r="F434" s="206"/>
      <c r="G434" s="206"/>
      <c r="H434" s="206"/>
      <c r="I434" s="206"/>
      <c r="J434" s="206"/>
      <c r="K434" s="68"/>
      <c r="L434" s="66"/>
      <c r="M434" s="66">
        <f t="shared" si="35"/>
        <v>0</v>
      </c>
      <c r="N434" s="66"/>
    </row>
    <row r="435" spans="1:14" hidden="1">
      <c r="A435" s="112"/>
      <c r="B435" s="112"/>
      <c r="C435" s="112"/>
      <c r="D435" s="112"/>
      <c r="E435" s="112"/>
      <c r="F435" s="112"/>
      <c r="G435" s="67"/>
      <c r="H435" s="67"/>
      <c r="I435" s="67"/>
      <c r="J435" s="67"/>
      <c r="K435" s="68"/>
      <c r="L435" s="66"/>
      <c r="M435" s="66">
        <f t="shared" si="35"/>
        <v>0</v>
      </c>
      <c r="N435" s="66"/>
    </row>
    <row r="436" spans="1:14" ht="15.75" hidden="1">
      <c r="A436" s="114" t="s">
        <v>171</v>
      </c>
      <c r="B436" s="115"/>
      <c r="C436" s="112"/>
      <c r="D436" s="71" t="str">
        <f>+[1]Авт!N170</f>
        <v>81307017Ш310SC112</v>
      </c>
      <c r="E436" s="116"/>
      <c r="F436" s="116"/>
      <c r="G436" s="116"/>
      <c r="H436" s="116"/>
      <c r="I436" s="116"/>
      <c r="J436" s="116"/>
      <c r="K436" s="68"/>
      <c r="L436" s="66"/>
      <c r="M436" s="66">
        <f t="shared" si="35"/>
        <v>0</v>
      </c>
      <c r="N436" s="66"/>
    </row>
    <row r="437" spans="1:14" hidden="1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68"/>
      <c r="L437" s="66"/>
      <c r="M437" s="66">
        <f t="shared" si="35"/>
        <v>0</v>
      </c>
      <c r="N437" s="66"/>
    </row>
    <row r="438" spans="1:14" ht="15.75" hidden="1">
      <c r="A438" s="114" t="s">
        <v>173</v>
      </c>
      <c r="B438" s="115"/>
      <c r="C438" s="112"/>
      <c r="D438" s="76" t="s">
        <v>299</v>
      </c>
      <c r="E438" s="117"/>
      <c r="F438" s="117"/>
      <c r="G438" s="117"/>
      <c r="H438" s="117"/>
      <c r="I438" s="117"/>
      <c r="J438" s="117"/>
      <c r="K438" s="68"/>
      <c r="L438" s="66"/>
      <c r="M438" s="66">
        <f t="shared" si="35"/>
        <v>0</v>
      </c>
      <c r="N438" s="66"/>
    </row>
    <row r="439" spans="1:14" ht="15.75" hidden="1">
      <c r="A439" s="114"/>
      <c r="B439" s="115"/>
      <c r="C439" s="118"/>
      <c r="D439" s="118"/>
      <c r="E439" s="118"/>
      <c r="F439" s="118"/>
      <c r="G439" s="67"/>
      <c r="H439" s="67"/>
      <c r="I439" s="67"/>
      <c r="J439" s="67"/>
      <c r="K439" s="68"/>
      <c r="L439" s="66"/>
      <c r="M439" s="66">
        <f t="shared" si="35"/>
        <v>0</v>
      </c>
      <c r="N439" s="66"/>
    </row>
    <row r="440" spans="1:14" ht="15.75" hidden="1">
      <c r="A440" s="206" t="s">
        <v>273</v>
      </c>
      <c r="B440" s="206"/>
      <c r="C440" s="206"/>
      <c r="D440" s="206"/>
      <c r="E440" s="206"/>
      <c r="F440" s="206"/>
      <c r="G440" s="206"/>
      <c r="H440" s="206"/>
      <c r="I440" s="206"/>
      <c r="J440" s="206"/>
      <c r="K440" s="68"/>
      <c r="L440" s="66"/>
      <c r="M440" s="66">
        <f t="shared" si="35"/>
        <v>0</v>
      </c>
      <c r="N440" s="66"/>
    </row>
    <row r="441" spans="1:14" hidden="1">
      <c r="A441" s="112"/>
      <c r="B441" s="112"/>
      <c r="C441" s="112"/>
      <c r="D441" s="112"/>
      <c r="E441" s="112"/>
      <c r="F441" s="67"/>
      <c r="G441" s="67"/>
      <c r="H441" s="67"/>
      <c r="I441" s="67"/>
      <c r="J441" s="67"/>
      <c r="K441" s="68"/>
      <c r="L441" s="66"/>
      <c r="M441" s="66">
        <f t="shared" si="35"/>
        <v>0</v>
      </c>
      <c r="N441" s="66"/>
    </row>
    <row r="442" spans="1:14" hidden="1">
      <c r="A442" s="77" t="s">
        <v>176</v>
      </c>
      <c r="B442" s="197" t="s">
        <v>238</v>
      </c>
      <c r="C442" s="198"/>
      <c r="D442" s="198"/>
      <c r="E442" s="198"/>
      <c r="F442" s="198"/>
      <c r="G442" s="199"/>
      <c r="H442" s="77" t="s">
        <v>274</v>
      </c>
      <c r="I442" s="77" t="s">
        <v>240</v>
      </c>
      <c r="J442" s="78" t="s">
        <v>266</v>
      </c>
      <c r="K442" s="68"/>
      <c r="L442" s="66"/>
      <c r="M442" s="66">
        <f t="shared" si="35"/>
        <v>0</v>
      </c>
      <c r="N442" s="66"/>
    </row>
    <row r="443" spans="1:14" hidden="1">
      <c r="A443" s="79" t="s">
        <v>183</v>
      </c>
      <c r="B443" s="79"/>
      <c r="C443" s="91"/>
      <c r="D443" s="91"/>
      <c r="E443" s="91"/>
      <c r="F443" s="91"/>
      <c r="G443" s="91"/>
      <c r="H443" s="79"/>
      <c r="I443" s="79" t="s">
        <v>275</v>
      </c>
      <c r="J443" s="80" t="s">
        <v>276</v>
      </c>
      <c r="K443" s="68"/>
      <c r="L443" s="66"/>
      <c r="M443" s="66">
        <f t="shared" si="35"/>
        <v>0</v>
      </c>
      <c r="N443" s="66"/>
    </row>
    <row r="444" spans="1:14" hidden="1">
      <c r="A444" s="79"/>
      <c r="B444" s="79"/>
      <c r="C444" s="91"/>
      <c r="D444" s="91"/>
      <c r="E444" s="91"/>
      <c r="F444" s="91"/>
      <c r="G444" s="91"/>
      <c r="H444" s="79"/>
      <c r="I444" s="79" t="s">
        <v>277</v>
      </c>
      <c r="J444" s="80" t="s">
        <v>216</v>
      </c>
      <c r="K444" s="68"/>
      <c r="L444" s="66"/>
      <c r="M444" s="66">
        <f t="shared" si="35"/>
        <v>0</v>
      </c>
      <c r="N444" s="66"/>
    </row>
    <row r="445" spans="1:14" hidden="1">
      <c r="A445" s="81">
        <v>1</v>
      </c>
      <c r="B445" s="200">
        <v>2</v>
      </c>
      <c r="C445" s="201"/>
      <c r="D445" s="201"/>
      <c r="E445" s="201"/>
      <c r="F445" s="201"/>
      <c r="G445" s="202"/>
      <c r="H445" s="81">
        <v>3</v>
      </c>
      <c r="I445" s="81">
        <v>4</v>
      </c>
      <c r="J445" s="82">
        <v>5</v>
      </c>
      <c r="K445" s="68"/>
      <c r="L445" s="66"/>
      <c r="M445" s="66">
        <f t="shared" si="35"/>
        <v>0</v>
      </c>
      <c r="N445" s="66"/>
    </row>
    <row r="446" spans="1:14" hidden="1">
      <c r="A446" s="81">
        <v>1</v>
      </c>
      <c r="B446" s="120" t="s">
        <v>326</v>
      </c>
      <c r="C446" s="121"/>
      <c r="D446" s="121"/>
      <c r="E446" s="121"/>
      <c r="F446" s="121"/>
      <c r="G446" s="121"/>
      <c r="H446" s="120"/>
      <c r="I446" s="122">
        <v>1</v>
      </c>
      <c r="J446" s="109">
        <f>+K448</f>
        <v>0</v>
      </c>
      <c r="K446" s="68"/>
      <c r="L446" s="66"/>
      <c r="M446" s="66">
        <f t="shared" si="35"/>
        <v>0</v>
      </c>
      <c r="N446" s="66"/>
    </row>
    <row r="447" spans="1:14" hidden="1">
      <c r="A447" s="81"/>
      <c r="B447" s="120"/>
      <c r="C447" s="121"/>
      <c r="D447" s="121"/>
      <c r="E447" s="121"/>
      <c r="F447" s="121"/>
      <c r="G447" s="121"/>
      <c r="H447" s="120"/>
      <c r="I447" s="120"/>
      <c r="J447" s="109"/>
      <c r="K447" s="68"/>
      <c r="L447" s="66"/>
      <c r="M447" s="66">
        <f t="shared" si="35"/>
        <v>0</v>
      </c>
      <c r="N447" s="66"/>
    </row>
    <row r="448" spans="1:14" hidden="1">
      <c r="A448" s="81"/>
      <c r="B448" s="123" t="s">
        <v>207</v>
      </c>
      <c r="C448" s="124"/>
      <c r="D448" s="124"/>
      <c r="E448" s="124"/>
      <c r="F448" s="124"/>
      <c r="G448" s="124"/>
      <c r="H448" s="81" t="s">
        <v>208</v>
      </c>
      <c r="I448" s="81" t="s">
        <v>208</v>
      </c>
      <c r="J448" s="109">
        <f>+K448</f>
        <v>0</v>
      </c>
      <c r="K448" s="68">
        <f>+[1]ШС23!$CQ$25</f>
        <v>0</v>
      </c>
      <c r="L448" s="66"/>
      <c r="M448" s="66">
        <f>+IF(K448=0,0,1)</f>
        <v>0</v>
      </c>
      <c r="N448" s="66"/>
    </row>
    <row r="449" spans="1:14" ht="15.75" hidden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68"/>
      <c r="L449" s="66"/>
      <c r="M449" s="66">
        <f t="shared" si="35"/>
        <v>0</v>
      </c>
      <c r="N449" s="66"/>
    </row>
    <row r="450" spans="1:14" ht="15.75" hidden="1">
      <c r="A450" s="206" t="s">
        <v>264</v>
      </c>
      <c r="B450" s="206"/>
      <c r="C450" s="206"/>
      <c r="D450" s="206"/>
      <c r="E450" s="206"/>
      <c r="F450" s="206"/>
      <c r="G450" s="206"/>
      <c r="H450" s="206"/>
      <c r="I450" s="206"/>
      <c r="J450" s="206"/>
      <c r="K450" s="68"/>
      <c r="L450" s="66"/>
      <c r="M450" s="66">
        <f t="shared" si="35"/>
        <v>0</v>
      </c>
      <c r="N450" s="66"/>
    </row>
    <row r="451" spans="1:14" hidden="1">
      <c r="A451" s="112"/>
      <c r="B451" s="112"/>
      <c r="C451" s="112"/>
      <c r="D451" s="112"/>
      <c r="E451" s="112"/>
      <c r="F451" s="112"/>
      <c r="G451" s="67"/>
      <c r="H451" s="67"/>
      <c r="I451" s="67"/>
      <c r="J451" s="67"/>
      <c r="K451" s="68"/>
      <c r="L451" s="66"/>
      <c r="M451" s="66">
        <f t="shared" si="35"/>
        <v>0</v>
      </c>
      <c r="N451" s="66"/>
    </row>
    <row r="452" spans="1:14" ht="15.75" hidden="1">
      <c r="A452" s="114" t="s">
        <v>171</v>
      </c>
      <c r="B452" s="115"/>
      <c r="C452" s="112"/>
      <c r="D452" s="71" t="str">
        <f>+D436</f>
        <v>81307017Ш310SC112</v>
      </c>
      <c r="E452" s="116"/>
      <c r="F452" s="116"/>
      <c r="G452" s="116"/>
      <c r="H452" s="116"/>
      <c r="I452" s="116"/>
      <c r="J452" s="116"/>
      <c r="K452" s="68"/>
      <c r="L452" s="66"/>
      <c r="M452" s="66">
        <f t="shared" si="35"/>
        <v>0</v>
      </c>
      <c r="N452" s="66"/>
    </row>
    <row r="453" spans="1:14" hidden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68"/>
      <c r="L453" s="66"/>
      <c r="M453" s="66">
        <f t="shared" si="35"/>
        <v>0</v>
      </c>
      <c r="N453" s="66"/>
    </row>
    <row r="454" spans="1:14" ht="15.75" hidden="1">
      <c r="A454" s="114" t="s">
        <v>173</v>
      </c>
      <c r="B454" s="115"/>
      <c r="C454" s="112"/>
      <c r="D454" s="76" t="s">
        <v>174</v>
      </c>
      <c r="E454" s="117"/>
      <c r="F454" s="117"/>
      <c r="G454" s="117"/>
      <c r="H454" s="117"/>
      <c r="I454" s="117"/>
      <c r="J454" s="117"/>
      <c r="K454" s="68"/>
      <c r="L454" s="66"/>
      <c r="M454" s="66">
        <f t="shared" si="35"/>
        <v>0</v>
      </c>
      <c r="N454" s="66"/>
    </row>
    <row r="455" spans="1:14" ht="15.75" hidden="1">
      <c r="A455" s="114"/>
      <c r="B455" s="115"/>
      <c r="C455" s="118"/>
      <c r="D455" s="118"/>
      <c r="E455" s="118"/>
      <c r="F455" s="118"/>
      <c r="G455" s="67"/>
      <c r="H455" s="67"/>
      <c r="I455" s="67"/>
      <c r="J455" s="67"/>
      <c r="K455" s="68"/>
      <c r="L455" s="66"/>
      <c r="M455" s="66">
        <f t="shared" si="35"/>
        <v>0</v>
      </c>
      <c r="N455" s="66"/>
    </row>
    <row r="456" spans="1:14" ht="15.75" hidden="1">
      <c r="A456" s="206" t="s">
        <v>273</v>
      </c>
      <c r="B456" s="206"/>
      <c r="C456" s="206"/>
      <c r="D456" s="206"/>
      <c r="E456" s="206"/>
      <c r="F456" s="206"/>
      <c r="G456" s="206"/>
      <c r="H456" s="206"/>
      <c r="I456" s="206"/>
      <c r="J456" s="206"/>
      <c r="K456" s="68"/>
      <c r="L456" s="66"/>
      <c r="M456" s="66">
        <f t="shared" si="35"/>
        <v>0</v>
      </c>
      <c r="N456" s="66"/>
    </row>
    <row r="457" spans="1:14" hidden="1">
      <c r="A457" s="112"/>
      <c r="B457" s="112"/>
      <c r="C457" s="112"/>
      <c r="D457" s="112"/>
      <c r="E457" s="112"/>
      <c r="F457" s="67"/>
      <c r="G457" s="67"/>
      <c r="H457" s="67"/>
      <c r="I457" s="67"/>
      <c r="J457" s="67"/>
      <c r="K457" s="68"/>
      <c r="L457" s="66"/>
      <c r="M457" s="66">
        <f t="shared" si="35"/>
        <v>0</v>
      </c>
      <c r="N457" s="66"/>
    </row>
    <row r="458" spans="1:14" hidden="1">
      <c r="A458" s="77" t="s">
        <v>176</v>
      </c>
      <c r="B458" s="197" t="s">
        <v>238</v>
      </c>
      <c r="C458" s="198"/>
      <c r="D458" s="198"/>
      <c r="E458" s="198"/>
      <c r="F458" s="198"/>
      <c r="G458" s="199"/>
      <c r="H458" s="77" t="s">
        <v>274</v>
      </c>
      <c r="I458" s="77" t="s">
        <v>240</v>
      </c>
      <c r="J458" s="78" t="s">
        <v>266</v>
      </c>
      <c r="K458" s="68"/>
      <c r="L458" s="66"/>
      <c r="M458" s="66">
        <f t="shared" si="35"/>
        <v>0</v>
      </c>
      <c r="N458" s="66"/>
    </row>
    <row r="459" spans="1:14" hidden="1">
      <c r="A459" s="79" t="s">
        <v>183</v>
      </c>
      <c r="B459" s="79"/>
      <c r="C459" s="91"/>
      <c r="D459" s="91"/>
      <c r="E459" s="91"/>
      <c r="F459" s="91"/>
      <c r="G459" s="91"/>
      <c r="H459" s="79"/>
      <c r="I459" s="79" t="s">
        <v>275</v>
      </c>
      <c r="J459" s="80" t="s">
        <v>276</v>
      </c>
      <c r="K459" s="68"/>
      <c r="L459" s="66"/>
      <c r="M459" s="66">
        <f t="shared" si="35"/>
        <v>0</v>
      </c>
      <c r="N459" s="66"/>
    </row>
    <row r="460" spans="1:14" hidden="1">
      <c r="A460" s="79"/>
      <c r="B460" s="79"/>
      <c r="C460" s="91"/>
      <c r="D460" s="91"/>
      <c r="E460" s="91"/>
      <c r="F460" s="91"/>
      <c r="G460" s="91"/>
      <c r="H460" s="79"/>
      <c r="I460" s="79" t="s">
        <v>277</v>
      </c>
      <c r="J460" s="80" t="s">
        <v>216</v>
      </c>
      <c r="K460" s="68"/>
      <c r="L460" s="66"/>
      <c r="M460" s="66">
        <f t="shared" si="35"/>
        <v>0</v>
      </c>
      <c r="N460" s="66"/>
    </row>
    <row r="461" spans="1:14" hidden="1">
      <c r="A461" s="81">
        <v>1</v>
      </c>
      <c r="B461" s="200">
        <v>2</v>
      </c>
      <c r="C461" s="201"/>
      <c r="D461" s="201"/>
      <c r="E461" s="201"/>
      <c r="F461" s="201"/>
      <c r="G461" s="202"/>
      <c r="H461" s="81">
        <v>3</v>
      </c>
      <c r="I461" s="81">
        <v>4</v>
      </c>
      <c r="J461" s="82">
        <v>5</v>
      </c>
      <c r="K461" s="68"/>
      <c r="L461" s="66"/>
      <c r="M461" s="66">
        <f t="shared" si="35"/>
        <v>0</v>
      </c>
      <c r="N461" s="66"/>
    </row>
    <row r="462" spans="1:14" hidden="1">
      <c r="A462" s="81">
        <v>1</v>
      </c>
      <c r="B462" s="120" t="s">
        <v>326</v>
      </c>
      <c r="C462" s="121"/>
      <c r="D462" s="121"/>
      <c r="E462" s="121"/>
      <c r="F462" s="121"/>
      <c r="G462" s="121"/>
      <c r="H462" s="120"/>
      <c r="I462" s="122">
        <v>1</v>
      </c>
      <c r="J462" s="109">
        <f>+K464</f>
        <v>0</v>
      </c>
      <c r="K462" s="68"/>
      <c r="L462" s="66"/>
      <c r="M462" s="66">
        <f t="shared" si="35"/>
        <v>0</v>
      </c>
      <c r="N462" s="66"/>
    </row>
    <row r="463" spans="1:14" hidden="1">
      <c r="A463" s="81"/>
      <c r="B463" s="120"/>
      <c r="C463" s="121"/>
      <c r="D463" s="121"/>
      <c r="E463" s="121"/>
      <c r="F463" s="121"/>
      <c r="G463" s="121"/>
      <c r="H463" s="120"/>
      <c r="I463" s="120"/>
      <c r="J463" s="109"/>
      <c r="K463" s="68"/>
      <c r="L463" s="66"/>
      <c r="M463" s="66">
        <f t="shared" si="35"/>
        <v>0</v>
      </c>
      <c r="N463" s="66"/>
    </row>
    <row r="464" spans="1:14" hidden="1">
      <c r="A464" s="81"/>
      <c r="B464" s="123" t="s">
        <v>207</v>
      </c>
      <c r="C464" s="124"/>
      <c r="D464" s="124"/>
      <c r="E464" s="124"/>
      <c r="F464" s="124"/>
      <c r="G464" s="124"/>
      <c r="H464" s="81" t="s">
        <v>208</v>
      </c>
      <c r="I464" s="81" t="s">
        <v>208</v>
      </c>
      <c r="J464" s="109">
        <f>+K464</f>
        <v>0</v>
      </c>
      <c r="K464" s="68">
        <f>+[1]ШС23!$CR$25</f>
        <v>0</v>
      </c>
      <c r="L464" s="66"/>
      <c r="M464" s="66">
        <f>+IF(K464=0,0,1)</f>
        <v>0</v>
      </c>
      <c r="N464" s="66"/>
    </row>
    <row r="465" spans="1:14" ht="15.75" hidden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68"/>
      <c r="L465" s="66"/>
      <c r="M465" s="66">
        <f t="shared" si="35"/>
        <v>0</v>
      </c>
      <c r="N465" s="66"/>
    </row>
    <row r="466" spans="1:14" ht="15.75" hidden="1">
      <c r="A466" s="206" t="s">
        <v>264</v>
      </c>
      <c r="B466" s="206"/>
      <c r="C466" s="206"/>
      <c r="D466" s="206"/>
      <c r="E466" s="206"/>
      <c r="F466" s="206"/>
      <c r="G466" s="206"/>
      <c r="H466" s="206"/>
      <c r="I466" s="206"/>
      <c r="J466" s="206"/>
      <c r="K466" s="68"/>
      <c r="L466" s="66"/>
      <c r="M466" s="66">
        <f t="shared" si="35"/>
        <v>0</v>
      </c>
      <c r="N466" s="66"/>
    </row>
    <row r="467" spans="1:14" hidden="1">
      <c r="A467" s="112"/>
      <c r="B467" s="112"/>
      <c r="C467" s="112"/>
      <c r="D467" s="112"/>
      <c r="E467" s="112"/>
      <c r="F467" s="112"/>
      <c r="G467" s="67"/>
      <c r="H467" s="67"/>
      <c r="I467" s="67"/>
      <c r="J467" s="67"/>
      <c r="K467" s="68"/>
      <c r="L467" s="66"/>
      <c r="M467" s="66">
        <f t="shared" si="35"/>
        <v>0</v>
      </c>
      <c r="N467" s="66"/>
    </row>
    <row r="468" spans="1:14" ht="15.75" hidden="1">
      <c r="A468" s="114" t="s">
        <v>171</v>
      </c>
      <c r="B468" s="115"/>
      <c r="C468" s="112"/>
      <c r="D468" s="71" t="str">
        <f>+[1]Авт!$N$174</f>
        <v>81307017Ш305S3101</v>
      </c>
      <c r="E468" s="116"/>
      <c r="F468" s="116"/>
      <c r="G468" s="116"/>
      <c r="H468" s="116"/>
      <c r="I468" s="116"/>
      <c r="J468" s="116"/>
      <c r="K468" s="68"/>
      <c r="L468" s="66"/>
      <c r="M468" s="66">
        <f t="shared" si="35"/>
        <v>0</v>
      </c>
      <c r="N468" s="66"/>
    </row>
    <row r="469" spans="1:14" hidden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68"/>
      <c r="L469" s="66"/>
      <c r="M469" s="66">
        <f t="shared" si="35"/>
        <v>0</v>
      </c>
      <c r="N469" s="66"/>
    </row>
    <row r="470" spans="1:14" ht="15.75" hidden="1">
      <c r="A470" s="114" t="s">
        <v>173</v>
      </c>
      <c r="B470" s="115"/>
      <c r="C470" s="112"/>
      <c r="D470" s="76" t="s">
        <v>299</v>
      </c>
      <c r="E470" s="117"/>
      <c r="F470" s="117"/>
      <c r="G470" s="117"/>
      <c r="H470" s="117"/>
      <c r="I470" s="117"/>
      <c r="J470" s="117"/>
      <c r="K470" s="68"/>
      <c r="L470" s="66"/>
      <c r="M470" s="66">
        <f t="shared" si="35"/>
        <v>0</v>
      </c>
      <c r="N470" s="66"/>
    </row>
    <row r="471" spans="1:14" ht="15.75" hidden="1">
      <c r="A471" s="114"/>
      <c r="B471" s="115"/>
      <c r="C471" s="118"/>
      <c r="D471" s="118"/>
      <c r="E471" s="118"/>
      <c r="F471" s="118"/>
      <c r="G471" s="67"/>
      <c r="H471" s="67"/>
      <c r="I471" s="67"/>
      <c r="J471" s="67"/>
      <c r="K471" s="68"/>
      <c r="L471" s="66"/>
      <c r="M471" s="66">
        <f t="shared" si="35"/>
        <v>0</v>
      </c>
      <c r="N471" s="66"/>
    </row>
    <row r="472" spans="1:14" ht="15.75" hidden="1">
      <c r="A472" s="206" t="s">
        <v>273</v>
      </c>
      <c r="B472" s="206"/>
      <c r="C472" s="206"/>
      <c r="D472" s="206"/>
      <c r="E472" s="206"/>
      <c r="F472" s="206"/>
      <c r="G472" s="206"/>
      <c r="H472" s="206"/>
      <c r="I472" s="206"/>
      <c r="J472" s="206"/>
      <c r="K472" s="68"/>
      <c r="L472" s="66"/>
      <c r="M472" s="66">
        <f t="shared" si="35"/>
        <v>0</v>
      </c>
      <c r="N472" s="66"/>
    </row>
    <row r="473" spans="1:14" hidden="1">
      <c r="A473" s="112"/>
      <c r="B473" s="112"/>
      <c r="C473" s="112"/>
      <c r="D473" s="112"/>
      <c r="E473" s="112"/>
      <c r="F473" s="67"/>
      <c r="G473" s="67"/>
      <c r="H473" s="67"/>
      <c r="I473" s="67"/>
      <c r="J473" s="67"/>
      <c r="K473" s="68"/>
      <c r="L473" s="66"/>
      <c r="M473" s="66">
        <f t="shared" si="35"/>
        <v>0</v>
      </c>
      <c r="N473" s="66"/>
    </row>
    <row r="474" spans="1:14" hidden="1">
      <c r="A474" s="77" t="s">
        <v>176</v>
      </c>
      <c r="B474" s="197" t="s">
        <v>238</v>
      </c>
      <c r="C474" s="198"/>
      <c r="D474" s="198"/>
      <c r="E474" s="198"/>
      <c r="F474" s="198"/>
      <c r="G474" s="199"/>
      <c r="H474" s="77" t="s">
        <v>274</v>
      </c>
      <c r="I474" s="77" t="s">
        <v>240</v>
      </c>
      <c r="J474" s="78" t="s">
        <v>266</v>
      </c>
      <c r="K474" s="68"/>
      <c r="L474" s="66"/>
      <c r="M474" s="66">
        <f t="shared" si="35"/>
        <v>0</v>
      </c>
      <c r="N474" s="66"/>
    </row>
    <row r="475" spans="1:14" hidden="1">
      <c r="A475" s="79" t="s">
        <v>183</v>
      </c>
      <c r="B475" s="79"/>
      <c r="C475" s="91"/>
      <c r="D475" s="91"/>
      <c r="E475" s="91"/>
      <c r="F475" s="91"/>
      <c r="G475" s="91"/>
      <c r="H475" s="79"/>
      <c r="I475" s="79" t="s">
        <v>275</v>
      </c>
      <c r="J475" s="80" t="s">
        <v>276</v>
      </c>
      <c r="K475" s="68"/>
      <c r="L475" s="66"/>
      <c r="M475" s="66">
        <f t="shared" si="35"/>
        <v>0</v>
      </c>
      <c r="N475" s="66"/>
    </row>
    <row r="476" spans="1:14" hidden="1">
      <c r="A476" s="79"/>
      <c r="B476" s="79"/>
      <c r="C476" s="91"/>
      <c r="D476" s="91"/>
      <c r="E476" s="91"/>
      <c r="F476" s="91"/>
      <c r="G476" s="91"/>
      <c r="H476" s="79"/>
      <c r="I476" s="79" t="s">
        <v>277</v>
      </c>
      <c r="J476" s="80" t="s">
        <v>216</v>
      </c>
      <c r="K476" s="68"/>
      <c r="L476" s="66"/>
      <c r="M476" s="66">
        <f t="shared" si="35"/>
        <v>0</v>
      </c>
      <c r="N476" s="66"/>
    </row>
    <row r="477" spans="1:14" hidden="1">
      <c r="A477" s="81">
        <v>1</v>
      </c>
      <c r="B477" s="200">
        <v>2</v>
      </c>
      <c r="C477" s="201"/>
      <c r="D477" s="201"/>
      <c r="E477" s="201"/>
      <c r="F477" s="201"/>
      <c r="G477" s="202"/>
      <c r="H477" s="81">
        <v>3</v>
      </c>
      <c r="I477" s="81">
        <v>4</v>
      </c>
      <c r="J477" s="82">
        <v>5</v>
      </c>
      <c r="K477" s="68"/>
      <c r="L477" s="66"/>
      <c r="M477" s="66">
        <f t="shared" si="35"/>
        <v>0</v>
      </c>
      <c r="N477" s="66"/>
    </row>
    <row r="478" spans="1:14" hidden="1">
      <c r="A478" s="81">
        <v>1</v>
      </c>
      <c r="B478" s="120" t="s">
        <v>326</v>
      </c>
      <c r="C478" s="121"/>
      <c r="D478" s="121"/>
      <c r="E478" s="121"/>
      <c r="F478" s="121"/>
      <c r="G478" s="121"/>
      <c r="H478" s="120"/>
      <c r="I478" s="122">
        <v>1</v>
      </c>
      <c r="J478" s="109">
        <f>+K480</f>
        <v>0</v>
      </c>
      <c r="K478" s="68"/>
      <c r="L478" s="66"/>
      <c r="M478" s="66">
        <f t="shared" si="35"/>
        <v>0</v>
      </c>
      <c r="N478" s="66"/>
    </row>
    <row r="479" spans="1:14" hidden="1">
      <c r="A479" s="81"/>
      <c r="B479" s="120"/>
      <c r="C479" s="121"/>
      <c r="D479" s="121"/>
      <c r="E479" s="121"/>
      <c r="F479" s="121"/>
      <c r="G479" s="121"/>
      <c r="H479" s="120"/>
      <c r="I479" s="120"/>
      <c r="J479" s="109"/>
      <c r="K479" s="68"/>
      <c r="L479" s="66"/>
      <c r="M479" s="66">
        <f t="shared" si="35"/>
        <v>0</v>
      </c>
      <c r="N479" s="66"/>
    </row>
    <row r="480" spans="1:14" hidden="1">
      <c r="A480" s="81"/>
      <c r="B480" s="123" t="s">
        <v>207</v>
      </c>
      <c r="C480" s="124"/>
      <c r="D480" s="124"/>
      <c r="E480" s="124"/>
      <c r="F480" s="124"/>
      <c r="G480" s="124"/>
      <c r="H480" s="81" t="s">
        <v>208</v>
      </c>
      <c r="I480" s="81" t="s">
        <v>208</v>
      </c>
      <c r="J480" s="109">
        <f>+K480</f>
        <v>0</v>
      </c>
      <c r="K480" s="68">
        <f>+[1]ШС23!$CS$25</f>
        <v>0</v>
      </c>
      <c r="L480" s="66"/>
      <c r="M480" s="66">
        <f>+IF(K480=0,0,1)</f>
        <v>0</v>
      </c>
      <c r="N480" s="66"/>
    </row>
    <row r="481" spans="1:14" ht="15.75" hidden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68"/>
      <c r="L481" s="66"/>
      <c r="M481" s="66">
        <f t="shared" si="35"/>
        <v>0</v>
      </c>
      <c r="N481" s="66"/>
    </row>
    <row r="482" spans="1:14" ht="15.75" hidden="1">
      <c r="A482" s="206" t="s">
        <v>264</v>
      </c>
      <c r="B482" s="206"/>
      <c r="C482" s="206"/>
      <c r="D482" s="206"/>
      <c r="E482" s="206"/>
      <c r="F482" s="206"/>
      <c r="G482" s="206"/>
      <c r="H482" s="206"/>
      <c r="I482" s="206"/>
      <c r="J482" s="206"/>
      <c r="K482" s="68"/>
      <c r="L482" s="66"/>
      <c r="M482" s="66">
        <f t="shared" si="35"/>
        <v>0</v>
      </c>
      <c r="N482" s="66"/>
    </row>
    <row r="483" spans="1:14" hidden="1">
      <c r="A483" s="112"/>
      <c r="B483" s="112"/>
      <c r="C483" s="112"/>
      <c r="D483" s="112"/>
      <c r="E483" s="112"/>
      <c r="F483" s="112"/>
      <c r="G483" s="67"/>
      <c r="H483" s="67"/>
      <c r="I483" s="67"/>
      <c r="J483" s="67"/>
      <c r="K483" s="68"/>
      <c r="L483" s="66"/>
      <c r="M483" s="66">
        <f t="shared" si="35"/>
        <v>0</v>
      </c>
      <c r="N483" s="66"/>
    </row>
    <row r="484" spans="1:14" ht="15.75" hidden="1">
      <c r="A484" s="114" t="s">
        <v>171</v>
      </c>
      <c r="B484" s="115"/>
      <c r="C484" s="112"/>
      <c r="D484" s="71" t="str">
        <f>+D468</f>
        <v>81307017Ш305S3101</v>
      </c>
      <c r="E484" s="116"/>
      <c r="F484" s="116"/>
      <c r="G484" s="116"/>
      <c r="H484" s="116"/>
      <c r="I484" s="116"/>
      <c r="J484" s="116"/>
      <c r="K484" s="68"/>
      <c r="L484" s="66"/>
      <c r="M484" s="66">
        <f t="shared" si="35"/>
        <v>0</v>
      </c>
      <c r="N484" s="66"/>
    </row>
    <row r="485" spans="1:14" hidden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68"/>
      <c r="L485" s="66"/>
      <c r="M485" s="66">
        <f t="shared" si="35"/>
        <v>0</v>
      </c>
      <c r="N485" s="66"/>
    </row>
    <row r="486" spans="1:14" ht="15.75" hidden="1">
      <c r="A486" s="114" t="s">
        <v>173</v>
      </c>
      <c r="B486" s="115"/>
      <c r="C486" s="112"/>
      <c r="D486" s="76" t="s">
        <v>174</v>
      </c>
      <c r="E486" s="117"/>
      <c r="F486" s="117"/>
      <c r="G486" s="117"/>
      <c r="H486" s="117"/>
      <c r="I486" s="117"/>
      <c r="J486" s="117"/>
      <c r="K486" s="68"/>
      <c r="L486" s="66"/>
      <c r="M486" s="66">
        <f t="shared" si="35"/>
        <v>0</v>
      </c>
      <c r="N486" s="66"/>
    </row>
    <row r="487" spans="1:14" ht="15.75" hidden="1">
      <c r="A487" s="114"/>
      <c r="B487" s="115"/>
      <c r="C487" s="118"/>
      <c r="D487" s="118"/>
      <c r="E487" s="118"/>
      <c r="F487" s="118"/>
      <c r="G487" s="67"/>
      <c r="H487" s="67"/>
      <c r="I487" s="67"/>
      <c r="J487" s="67"/>
      <c r="K487" s="68"/>
      <c r="L487" s="66"/>
      <c r="M487" s="66">
        <f t="shared" si="35"/>
        <v>0</v>
      </c>
      <c r="N487" s="66"/>
    </row>
    <row r="488" spans="1:14" ht="15.75" hidden="1">
      <c r="A488" s="206" t="s">
        <v>273</v>
      </c>
      <c r="B488" s="206"/>
      <c r="C488" s="206"/>
      <c r="D488" s="206"/>
      <c r="E488" s="206"/>
      <c r="F488" s="206"/>
      <c r="G488" s="206"/>
      <c r="H488" s="206"/>
      <c r="I488" s="206"/>
      <c r="J488" s="206"/>
      <c r="K488" s="68"/>
      <c r="L488" s="66"/>
      <c r="M488" s="66">
        <f t="shared" si="35"/>
        <v>0</v>
      </c>
      <c r="N488" s="66"/>
    </row>
    <row r="489" spans="1:14" hidden="1">
      <c r="A489" s="112"/>
      <c r="B489" s="112"/>
      <c r="C489" s="112"/>
      <c r="D489" s="112"/>
      <c r="E489" s="112"/>
      <c r="F489" s="67"/>
      <c r="G489" s="67"/>
      <c r="H489" s="67"/>
      <c r="I489" s="67"/>
      <c r="J489" s="67"/>
      <c r="K489" s="68"/>
      <c r="L489" s="66"/>
      <c r="M489" s="66">
        <f t="shared" si="35"/>
        <v>0</v>
      </c>
      <c r="N489" s="66"/>
    </row>
    <row r="490" spans="1:14" hidden="1">
      <c r="A490" s="77" t="s">
        <v>176</v>
      </c>
      <c r="B490" s="197" t="s">
        <v>238</v>
      </c>
      <c r="C490" s="198"/>
      <c r="D490" s="198"/>
      <c r="E490" s="198"/>
      <c r="F490" s="198"/>
      <c r="G490" s="199"/>
      <c r="H490" s="77" t="s">
        <v>274</v>
      </c>
      <c r="I490" s="77" t="s">
        <v>240</v>
      </c>
      <c r="J490" s="78" t="s">
        <v>266</v>
      </c>
      <c r="K490" s="68"/>
      <c r="L490" s="66"/>
      <c r="M490" s="66">
        <f t="shared" si="35"/>
        <v>0</v>
      </c>
      <c r="N490" s="66"/>
    </row>
    <row r="491" spans="1:14" hidden="1">
      <c r="A491" s="79" t="s">
        <v>183</v>
      </c>
      <c r="B491" s="79"/>
      <c r="C491" s="91"/>
      <c r="D491" s="91"/>
      <c r="E491" s="91"/>
      <c r="F491" s="91"/>
      <c r="G491" s="91"/>
      <c r="H491" s="79"/>
      <c r="I491" s="79" t="s">
        <v>275</v>
      </c>
      <c r="J491" s="80" t="s">
        <v>276</v>
      </c>
      <c r="K491" s="68"/>
      <c r="L491" s="66"/>
      <c r="M491" s="66">
        <f t="shared" si="35"/>
        <v>0</v>
      </c>
      <c r="N491" s="66"/>
    </row>
    <row r="492" spans="1:14" hidden="1">
      <c r="A492" s="79"/>
      <c r="B492" s="79"/>
      <c r="C492" s="91"/>
      <c r="D492" s="91"/>
      <c r="E492" s="91"/>
      <c r="F492" s="91"/>
      <c r="G492" s="91"/>
      <c r="H492" s="79"/>
      <c r="I492" s="79" t="s">
        <v>277</v>
      </c>
      <c r="J492" s="80" t="s">
        <v>216</v>
      </c>
      <c r="K492" s="68"/>
      <c r="L492" s="66"/>
      <c r="M492" s="66">
        <f t="shared" si="35"/>
        <v>0</v>
      </c>
      <c r="N492" s="66"/>
    </row>
    <row r="493" spans="1:14" hidden="1">
      <c r="A493" s="81">
        <v>1</v>
      </c>
      <c r="B493" s="200">
        <v>2</v>
      </c>
      <c r="C493" s="201"/>
      <c r="D493" s="201"/>
      <c r="E493" s="201"/>
      <c r="F493" s="201"/>
      <c r="G493" s="202"/>
      <c r="H493" s="81">
        <v>3</v>
      </c>
      <c r="I493" s="81">
        <v>4</v>
      </c>
      <c r="J493" s="82">
        <v>5</v>
      </c>
      <c r="K493" s="68"/>
      <c r="L493" s="66"/>
      <c r="M493" s="66">
        <f t="shared" si="35"/>
        <v>0</v>
      </c>
      <c r="N493" s="66"/>
    </row>
    <row r="494" spans="1:14" hidden="1">
      <c r="A494" s="81">
        <v>1</v>
      </c>
      <c r="B494" s="120" t="s">
        <v>326</v>
      </c>
      <c r="C494" s="121"/>
      <c r="D494" s="121"/>
      <c r="E494" s="121"/>
      <c r="F494" s="121"/>
      <c r="G494" s="121"/>
      <c r="H494" s="120"/>
      <c r="I494" s="122">
        <v>1</v>
      </c>
      <c r="J494" s="109">
        <f>+K496</f>
        <v>0</v>
      </c>
      <c r="K494" s="68"/>
      <c r="L494" s="66"/>
      <c r="M494" s="66">
        <f t="shared" si="35"/>
        <v>0</v>
      </c>
      <c r="N494" s="66"/>
    </row>
    <row r="495" spans="1:14" hidden="1">
      <c r="A495" s="81"/>
      <c r="B495" s="120"/>
      <c r="C495" s="121"/>
      <c r="D495" s="121"/>
      <c r="E495" s="121"/>
      <c r="F495" s="121"/>
      <c r="G495" s="121"/>
      <c r="H495" s="120"/>
      <c r="I495" s="120"/>
      <c r="J495" s="109"/>
      <c r="K495" s="68"/>
      <c r="L495" s="66"/>
      <c r="M495" s="66">
        <f t="shared" si="35"/>
        <v>0</v>
      </c>
      <c r="N495" s="66"/>
    </row>
    <row r="496" spans="1:14" hidden="1">
      <c r="A496" s="81"/>
      <c r="B496" s="123" t="s">
        <v>207</v>
      </c>
      <c r="C496" s="124"/>
      <c r="D496" s="124"/>
      <c r="E496" s="124"/>
      <c r="F496" s="124"/>
      <c r="G496" s="124"/>
      <c r="H496" s="81" t="s">
        <v>208</v>
      </c>
      <c r="I496" s="81" t="s">
        <v>208</v>
      </c>
      <c r="J496" s="109">
        <f>+K496</f>
        <v>0</v>
      </c>
      <c r="K496" s="68">
        <f>+[1]ШС23!$CT$25</f>
        <v>0</v>
      </c>
      <c r="L496" s="66"/>
      <c r="M496" s="66">
        <f>+IF(K496=0,0,1)</f>
        <v>0</v>
      </c>
      <c r="N496" s="66"/>
    </row>
    <row r="497" spans="1:14" ht="15.75" hidden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68"/>
      <c r="L497" s="66"/>
      <c r="M497" s="66">
        <f t="shared" si="35"/>
        <v>0</v>
      </c>
      <c r="N497" s="66"/>
    </row>
    <row r="498" spans="1:14" ht="15.75" hidden="1">
      <c r="A498" s="206" t="s">
        <v>264</v>
      </c>
      <c r="B498" s="206"/>
      <c r="C498" s="206"/>
      <c r="D498" s="206"/>
      <c r="E498" s="206"/>
      <c r="F498" s="206"/>
      <c r="G498" s="206"/>
      <c r="H498" s="206"/>
      <c r="I498" s="206"/>
      <c r="J498" s="206"/>
      <c r="K498" s="68"/>
      <c r="L498" s="66"/>
      <c r="M498" s="66">
        <f t="shared" ref="M498:M527" si="36">+M499</f>
        <v>0</v>
      </c>
      <c r="N498" s="66"/>
    </row>
    <row r="499" spans="1:14" hidden="1">
      <c r="A499" s="112"/>
      <c r="B499" s="112"/>
      <c r="C499" s="112"/>
      <c r="D499" s="112"/>
      <c r="E499" s="112"/>
      <c r="F499" s="112"/>
      <c r="G499" s="67"/>
      <c r="H499" s="67"/>
      <c r="I499" s="67"/>
      <c r="J499" s="67"/>
      <c r="K499" s="68"/>
      <c r="L499" s="66"/>
      <c r="M499" s="66">
        <f t="shared" si="36"/>
        <v>0</v>
      </c>
      <c r="N499" s="66"/>
    </row>
    <row r="500" spans="1:14" ht="15.75" hidden="1">
      <c r="A500" s="114" t="s">
        <v>171</v>
      </c>
      <c r="B500" s="115"/>
      <c r="C500" s="112"/>
      <c r="D500" s="71" t="str">
        <f>+[1]Авт!$N$178</f>
        <v>81307017Ш305S3102</v>
      </c>
      <c r="E500" s="116"/>
      <c r="F500" s="116"/>
      <c r="G500" s="116"/>
      <c r="H500" s="116"/>
      <c r="I500" s="116"/>
      <c r="J500" s="116"/>
      <c r="K500" s="68"/>
      <c r="L500" s="66"/>
      <c r="M500" s="66">
        <f t="shared" si="36"/>
        <v>0</v>
      </c>
      <c r="N500" s="66"/>
    </row>
    <row r="501" spans="1:14" hidden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68"/>
      <c r="L501" s="66"/>
      <c r="M501" s="66">
        <f t="shared" si="36"/>
        <v>0</v>
      </c>
      <c r="N501" s="66"/>
    </row>
    <row r="502" spans="1:14" ht="15.75" hidden="1">
      <c r="A502" s="114" t="s">
        <v>173</v>
      </c>
      <c r="B502" s="115"/>
      <c r="C502" s="112"/>
      <c r="D502" s="76" t="s">
        <v>299</v>
      </c>
      <c r="E502" s="117"/>
      <c r="F502" s="117"/>
      <c r="G502" s="117"/>
      <c r="H502" s="117"/>
      <c r="I502" s="117"/>
      <c r="J502" s="117"/>
      <c r="K502" s="68"/>
      <c r="L502" s="66"/>
      <c r="M502" s="66">
        <f t="shared" si="36"/>
        <v>0</v>
      </c>
      <c r="N502" s="66"/>
    </row>
    <row r="503" spans="1:14" ht="15.75" hidden="1">
      <c r="A503" s="114"/>
      <c r="B503" s="115"/>
      <c r="C503" s="118"/>
      <c r="D503" s="118"/>
      <c r="E503" s="118"/>
      <c r="F503" s="118"/>
      <c r="G503" s="67"/>
      <c r="H503" s="67"/>
      <c r="I503" s="67"/>
      <c r="J503" s="67"/>
      <c r="K503" s="68"/>
      <c r="L503" s="66"/>
      <c r="M503" s="66">
        <f t="shared" si="36"/>
        <v>0</v>
      </c>
      <c r="N503" s="66"/>
    </row>
    <row r="504" spans="1:14" ht="15.75" hidden="1">
      <c r="A504" s="206" t="s">
        <v>273</v>
      </c>
      <c r="B504" s="206"/>
      <c r="C504" s="206"/>
      <c r="D504" s="206"/>
      <c r="E504" s="206"/>
      <c r="F504" s="206"/>
      <c r="G504" s="206"/>
      <c r="H504" s="206"/>
      <c r="I504" s="206"/>
      <c r="J504" s="206"/>
      <c r="K504" s="68"/>
      <c r="L504" s="66"/>
      <c r="M504" s="66">
        <f t="shared" si="36"/>
        <v>0</v>
      </c>
      <c r="N504" s="66"/>
    </row>
    <row r="505" spans="1:14" hidden="1">
      <c r="A505" s="112"/>
      <c r="B505" s="112"/>
      <c r="C505" s="112"/>
      <c r="D505" s="112"/>
      <c r="E505" s="112"/>
      <c r="F505" s="67"/>
      <c r="G505" s="67"/>
      <c r="H505" s="67"/>
      <c r="I505" s="67"/>
      <c r="J505" s="67"/>
      <c r="K505" s="68"/>
      <c r="L505" s="66"/>
      <c r="M505" s="66">
        <f t="shared" si="36"/>
        <v>0</v>
      </c>
      <c r="N505" s="66"/>
    </row>
    <row r="506" spans="1:14" hidden="1">
      <c r="A506" s="77" t="s">
        <v>176</v>
      </c>
      <c r="B506" s="197" t="s">
        <v>238</v>
      </c>
      <c r="C506" s="198"/>
      <c r="D506" s="198"/>
      <c r="E506" s="198"/>
      <c r="F506" s="198"/>
      <c r="G506" s="199"/>
      <c r="H506" s="77" t="s">
        <v>274</v>
      </c>
      <c r="I506" s="77" t="s">
        <v>240</v>
      </c>
      <c r="J506" s="78" t="s">
        <v>266</v>
      </c>
      <c r="K506" s="68"/>
      <c r="L506" s="66"/>
      <c r="M506" s="66">
        <f t="shared" si="36"/>
        <v>0</v>
      </c>
      <c r="N506" s="66"/>
    </row>
    <row r="507" spans="1:14" hidden="1">
      <c r="A507" s="79" t="s">
        <v>183</v>
      </c>
      <c r="B507" s="79"/>
      <c r="C507" s="91"/>
      <c r="D507" s="91"/>
      <c r="E507" s="91"/>
      <c r="F507" s="91"/>
      <c r="G507" s="91"/>
      <c r="H507" s="79"/>
      <c r="I507" s="79" t="s">
        <v>275</v>
      </c>
      <c r="J507" s="80" t="s">
        <v>276</v>
      </c>
      <c r="K507" s="68"/>
      <c r="L507" s="66"/>
      <c r="M507" s="66">
        <f t="shared" si="36"/>
        <v>0</v>
      </c>
      <c r="N507" s="66"/>
    </row>
    <row r="508" spans="1:14" hidden="1">
      <c r="A508" s="79"/>
      <c r="B508" s="79"/>
      <c r="C508" s="91"/>
      <c r="D508" s="91"/>
      <c r="E508" s="91"/>
      <c r="F508" s="91"/>
      <c r="G508" s="91"/>
      <c r="H508" s="79"/>
      <c r="I508" s="79" t="s">
        <v>277</v>
      </c>
      <c r="J508" s="80" t="s">
        <v>216</v>
      </c>
      <c r="K508" s="68"/>
      <c r="L508" s="66"/>
      <c r="M508" s="66">
        <f t="shared" si="36"/>
        <v>0</v>
      </c>
      <c r="N508" s="66"/>
    </row>
    <row r="509" spans="1:14" hidden="1">
      <c r="A509" s="81">
        <v>1</v>
      </c>
      <c r="B509" s="200">
        <v>2</v>
      </c>
      <c r="C509" s="201"/>
      <c r="D509" s="201"/>
      <c r="E509" s="201"/>
      <c r="F509" s="201"/>
      <c r="G509" s="202"/>
      <c r="H509" s="81">
        <v>3</v>
      </c>
      <c r="I509" s="81">
        <v>4</v>
      </c>
      <c r="J509" s="82">
        <v>5</v>
      </c>
      <c r="K509" s="68"/>
      <c r="L509" s="66"/>
      <c r="M509" s="66">
        <f t="shared" si="36"/>
        <v>0</v>
      </c>
      <c r="N509" s="66"/>
    </row>
    <row r="510" spans="1:14" hidden="1">
      <c r="A510" s="81">
        <v>1</v>
      </c>
      <c r="B510" s="120" t="s">
        <v>326</v>
      </c>
      <c r="C510" s="121"/>
      <c r="D510" s="121"/>
      <c r="E510" s="121"/>
      <c r="F510" s="121"/>
      <c r="G510" s="121"/>
      <c r="H510" s="120"/>
      <c r="I510" s="122">
        <v>1</v>
      </c>
      <c r="J510" s="109">
        <f>+K512</f>
        <v>0</v>
      </c>
      <c r="K510" s="68"/>
      <c r="L510" s="66"/>
      <c r="M510" s="66">
        <f t="shared" si="36"/>
        <v>0</v>
      </c>
      <c r="N510" s="66"/>
    </row>
    <row r="511" spans="1:14" hidden="1">
      <c r="A511" s="81"/>
      <c r="B511" s="120"/>
      <c r="C511" s="121"/>
      <c r="D511" s="121"/>
      <c r="E511" s="121"/>
      <c r="F511" s="121"/>
      <c r="G511" s="121"/>
      <c r="H511" s="120"/>
      <c r="I511" s="120"/>
      <c r="J511" s="109"/>
      <c r="K511" s="68"/>
      <c r="L511" s="66"/>
      <c r="M511" s="66">
        <f t="shared" si="36"/>
        <v>0</v>
      </c>
      <c r="N511" s="66"/>
    </row>
    <row r="512" spans="1:14" hidden="1">
      <c r="A512" s="81"/>
      <c r="B512" s="123" t="s">
        <v>207</v>
      </c>
      <c r="C512" s="124"/>
      <c r="D512" s="124"/>
      <c r="E512" s="124"/>
      <c r="F512" s="124"/>
      <c r="G512" s="124"/>
      <c r="H512" s="81" t="s">
        <v>208</v>
      </c>
      <c r="I512" s="81" t="s">
        <v>208</v>
      </c>
      <c r="J512" s="109">
        <f>+K512</f>
        <v>0</v>
      </c>
      <c r="K512" s="68">
        <f>+[1]ШС23!$CU$25</f>
        <v>0</v>
      </c>
      <c r="L512" s="66"/>
      <c r="M512" s="66">
        <f>+IF(K512=0,0,1)</f>
        <v>0</v>
      </c>
      <c r="N512" s="66"/>
    </row>
    <row r="513" spans="1:14" ht="15.75" hidden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68"/>
      <c r="L513" s="66"/>
      <c r="M513" s="66">
        <f t="shared" si="36"/>
        <v>0</v>
      </c>
      <c r="N513" s="66"/>
    </row>
    <row r="514" spans="1:14" ht="15.75" hidden="1">
      <c r="A514" s="206" t="s">
        <v>264</v>
      </c>
      <c r="B514" s="206"/>
      <c r="C514" s="206"/>
      <c r="D514" s="206"/>
      <c r="E514" s="206"/>
      <c r="F514" s="206"/>
      <c r="G514" s="206"/>
      <c r="H514" s="206"/>
      <c r="I514" s="206"/>
      <c r="J514" s="206"/>
      <c r="K514" s="68"/>
      <c r="L514" s="66"/>
      <c r="M514" s="66">
        <f t="shared" si="36"/>
        <v>0</v>
      </c>
      <c r="N514" s="66"/>
    </row>
    <row r="515" spans="1:14" hidden="1">
      <c r="A515" s="112"/>
      <c r="B515" s="112"/>
      <c r="C515" s="112"/>
      <c r="D515" s="112"/>
      <c r="E515" s="112"/>
      <c r="F515" s="112"/>
      <c r="G515" s="67"/>
      <c r="H515" s="67"/>
      <c r="I515" s="67"/>
      <c r="J515" s="67"/>
      <c r="K515" s="68"/>
      <c r="L515" s="66"/>
      <c r="M515" s="66">
        <f t="shared" si="36"/>
        <v>0</v>
      </c>
      <c r="N515" s="66"/>
    </row>
    <row r="516" spans="1:14" ht="15.75" hidden="1">
      <c r="A516" s="114" t="s">
        <v>171</v>
      </c>
      <c r="B516" s="115"/>
      <c r="C516" s="112"/>
      <c r="D516" s="71" t="str">
        <f>+D500</f>
        <v>81307017Ш305S3102</v>
      </c>
      <c r="E516" s="116"/>
      <c r="F516" s="116"/>
      <c r="G516" s="116"/>
      <c r="H516" s="116"/>
      <c r="I516" s="116"/>
      <c r="J516" s="116"/>
      <c r="K516" s="68"/>
      <c r="L516" s="66"/>
      <c r="M516" s="66">
        <f t="shared" si="36"/>
        <v>0</v>
      </c>
      <c r="N516" s="66"/>
    </row>
    <row r="517" spans="1:14" hidden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68"/>
      <c r="L517" s="66"/>
      <c r="M517" s="66">
        <f t="shared" si="36"/>
        <v>0</v>
      </c>
      <c r="N517" s="66"/>
    </row>
    <row r="518" spans="1:14" ht="15.75" hidden="1">
      <c r="A518" s="114" t="s">
        <v>173</v>
      </c>
      <c r="B518" s="115"/>
      <c r="C518" s="112"/>
      <c r="D518" s="76" t="s">
        <v>174</v>
      </c>
      <c r="E518" s="117"/>
      <c r="F518" s="117"/>
      <c r="G518" s="117"/>
      <c r="H518" s="117"/>
      <c r="I518" s="117"/>
      <c r="J518" s="117"/>
      <c r="K518" s="68"/>
      <c r="L518" s="66"/>
      <c r="M518" s="66">
        <f t="shared" si="36"/>
        <v>0</v>
      </c>
      <c r="N518" s="66"/>
    </row>
    <row r="519" spans="1:14" ht="15.75" hidden="1">
      <c r="A519" s="114"/>
      <c r="B519" s="115"/>
      <c r="C519" s="118"/>
      <c r="D519" s="118"/>
      <c r="E519" s="118"/>
      <c r="F519" s="118"/>
      <c r="G519" s="67"/>
      <c r="H519" s="67"/>
      <c r="I519" s="67"/>
      <c r="J519" s="67"/>
      <c r="K519" s="68"/>
      <c r="L519" s="66"/>
      <c r="M519" s="66">
        <f t="shared" si="36"/>
        <v>0</v>
      </c>
      <c r="N519" s="66"/>
    </row>
    <row r="520" spans="1:14" ht="15.75" hidden="1">
      <c r="A520" s="206" t="s">
        <v>273</v>
      </c>
      <c r="B520" s="206"/>
      <c r="C520" s="206"/>
      <c r="D520" s="206"/>
      <c r="E520" s="206"/>
      <c r="F520" s="206"/>
      <c r="G520" s="206"/>
      <c r="H520" s="206"/>
      <c r="I520" s="206"/>
      <c r="J520" s="206"/>
      <c r="K520" s="68"/>
      <c r="L520" s="66"/>
      <c r="M520" s="66">
        <f t="shared" si="36"/>
        <v>0</v>
      </c>
      <c r="N520" s="66"/>
    </row>
    <row r="521" spans="1:14" hidden="1">
      <c r="A521" s="112"/>
      <c r="B521" s="112"/>
      <c r="C521" s="112"/>
      <c r="D521" s="112"/>
      <c r="E521" s="112"/>
      <c r="F521" s="67"/>
      <c r="G521" s="67"/>
      <c r="H521" s="67"/>
      <c r="I521" s="67"/>
      <c r="J521" s="67"/>
      <c r="K521" s="68"/>
      <c r="L521" s="66"/>
      <c r="M521" s="66">
        <f t="shared" si="36"/>
        <v>0</v>
      </c>
      <c r="N521" s="66"/>
    </row>
    <row r="522" spans="1:14" hidden="1">
      <c r="A522" s="77" t="s">
        <v>176</v>
      </c>
      <c r="B522" s="197" t="s">
        <v>238</v>
      </c>
      <c r="C522" s="198"/>
      <c r="D522" s="198"/>
      <c r="E522" s="198"/>
      <c r="F522" s="198"/>
      <c r="G522" s="199"/>
      <c r="H522" s="77" t="s">
        <v>274</v>
      </c>
      <c r="I522" s="77" t="s">
        <v>240</v>
      </c>
      <c r="J522" s="78" t="s">
        <v>266</v>
      </c>
      <c r="K522" s="68"/>
      <c r="L522" s="66"/>
      <c r="M522" s="66">
        <f t="shared" si="36"/>
        <v>0</v>
      </c>
      <c r="N522" s="66"/>
    </row>
    <row r="523" spans="1:14" hidden="1">
      <c r="A523" s="79" t="s">
        <v>183</v>
      </c>
      <c r="B523" s="79"/>
      <c r="C523" s="91"/>
      <c r="D523" s="91"/>
      <c r="E523" s="91"/>
      <c r="F523" s="91"/>
      <c r="G523" s="91"/>
      <c r="H523" s="79"/>
      <c r="I523" s="79" t="s">
        <v>275</v>
      </c>
      <c r="J523" s="80" t="s">
        <v>276</v>
      </c>
      <c r="K523" s="68"/>
      <c r="L523" s="66"/>
      <c r="M523" s="66">
        <f t="shared" si="36"/>
        <v>0</v>
      </c>
      <c r="N523" s="66"/>
    </row>
    <row r="524" spans="1:14" hidden="1">
      <c r="A524" s="79"/>
      <c r="B524" s="79"/>
      <c r="C524" s="91"/>
      <c r="D524" s="91"/>
      <c r="E524" s="91"/>
      <c r="F524" s="91"/>
      <c r="G524" s="91"/>
      <c r="H524" s="79"/>
      <c r="I524" s="79" t="s">
        <v>277</v>
      </c>
      <c r="J524" s="80" t="s">
        <v>216</v>
      </c>
      <c r="K524" s="68"/>
      <c r="L524" s="66"/>
      <c r="M524" s="66">
        <f t="shared" si="36"/>
        <v>0</v>
      </c>
      <c r="N524" s="66"/>
    </row>
    <row r="525" spans="1:14" hidden="1">
      <c r="A525" s="81">
        <v>1</v>
      </c>
      <c r="B525" s="200">
        <v>2</v>
      </c>
      <c r="C525" s="201"/>
      <c r="D525" s="201"/>
      <c r="E525" s="201"/>
      <c r="F525" s="201"/>
      <c r="G525" s="202"/>
      <c r="H525" s="81">
        <v>3</v>
      </c>
      <c r="I525" s="81">
        <v>4</v>
      </c>
      <c r="J525" s="82">
        <v>5</v>
      </c>
      <c r="K525" s="68"/>
      <c r="L525" s="66"/>
      <c r="M525" s="66">
        <f t="shared" si="36"/>
        <v>0</v>
      </c>
      <c r="N525" s="66"/>
    </row>
    <row r="526" spans="1:14" hidden="1">
      <c r="A526" s="81">
        <v>1</v>
      </c>
      <c r="B526" s="120" t="s">
        <v>326</v>
      </c>
      <c r="C526" s="121"/>
      <c r="D526" s="121"/>
      <c r="E526" s="121"/>
      <c r="F526" s="121"/>
      <c r="G526" s="121"/>
      <c r="H526" s="120"/>
      <c r="I526" s="122">
        <v>1</v>
      </c>
      <c r="J526" s="109">
        <f>+K528</f>
        <v>0</v>
      </c>
      <c r="K526" s="68"/>
      <c r="L526" s="66"/>
      <c r="M526" s="66">
        <f t="shared" si="36"/>
        <v>0</v>
      </c>
      <c r="N526" s="66"/>
    </row>
    <row r="527" spans="1:14" hidden="1">
      <c r="A527" s="81"/>
      <c r="B527" s="120"/>
      <c r="C527" s="121"/>
      <c r="D527" s="121"/>
      <c r="E527" s="121"/>
      <c r="F527" s="121"/>
      <c r="G527" s="121"/>
      <c r="H527" s="120"/>
      <c r="I527" s="120"/>
      <c r="J527" s="109"/>
      <c r="K527" s="68"/>
      <c r="L527" s="66"/>
      <c r="M527" s="66">
        <f t="shared" si="36"/>
        <v>0</v>
      </c>
      <c r="N527" s="66"/>
    </row>
    <row r="528" spans="1:14" hidden="1">
      <c r="A528" s="81"/>
      <c r="B528" s="123" t="s">
        <v>207</v>
      </c>
      <c r="C528" s="124"/>
      <c r="D528" s="124"/>
      <c r="E528" s="124"/>
      <c r="F528" s="124"/>
      <c r="G528" s="124"/>
      <c r="H528" s="81" t="s">
        <v>208</v>
      </c>
      <c r="I528" s="81" t="s">
        <v>208</v>
      </c>
      <c r="J528" s="109">
        <f>+K528</f>
        <v>0</v>
      </c>
      <c r="K528" s="68">
        <f>+[1]ШС23!$CV$25</f>
        <v>0</v>
      </c>
      <c r="L528" s="66"/>
      <c r="M528" s="66">
        <f>+IF(K528=0,0,1)</f>
        <v>0</v>
      </c>
      <c r="N528" s="66"/>
    </row>
    <row r="529" spans="1:14" hidden="1">
      <c r="M529" s="136">
        <f>+M530</f>
        <v>0</v>
      </c>
      <c r="N529" s="66"/>
    </row>
    <row r="530" spans="1:14" ht="15.75" hidden="1">
      <c r="A530" s="206" t="s">
        <v>264</v>
      </c>
      <c r="B530" s="206"/>
      <c r="C530" s="206"/>
      <c r="D530" s="206"/>
      <c r="E530" s="206"/>
      <c r="F530" s="206"/>
      <c r="G530" s="206"/>
      <c r="H530" s="206"/>
      <c r="I530" s="206"/>
      <c r="J530" s="206"/>
      <c r="K530" s="68"/>
      <c r="L530" s="66"/>
      <c r="M530" s="66">
        <f t="shared" ref="M530:M533" si="37">+M531</f>
        <v>0</v>
      </c>
      <c r="N530" s="66"/>
    </row>
    <row r="531" spans="1:14" hidden="1">
      <c r="A531" s="112"/>
      <c r="B531" s="112"/>
      <c r="C531" s="112"/>
      <c r="D531" s="112"/>
      <c r="E531" s="112"/>
      <c r="F531" s="112"/>
      <c r="G531" s="67"/>
      <c r="H531" s="67"/>
      <c r="I531" s="67"/>
      <c r="J531" s="67"/>
      <c r="K531" s="68"/>
      <c r="L531" s="66"/>
      <c r="M531" s="66">
        <f t="shared" si="37"/>
        <v>0</v>
      </c>
      <c r="N531" s="66"/>
    </row>
    <row r="532" spans="1:14" ht="15.75" hidden="1">
      <c r="A532" s="114" t="s">
        <v>171</v>
      </c>
      <c r="B532" s="115"/>
      <c r="C532" s="112"/>
      <c r="D532" s="71" t="str">
        <f>+[1]Авт!$N$164</f>
        <v>81307017Ш204S3480</v>
      </c>
      <c r="E532" s="116"/>
      <c r="F532" s="116"/>
      <c r="G532" s="116"/>
      <c r="H532" s="116"/>
      <c r="I532" s="116"/>
      <c r="J532" s="116"/>
      <c r="K532" s="68"/>
      <c r="L532" s="66"/>
      <c r="M532" s="66">
        <f t="shared" si="37"/>
        <v>0</v>
      </c>
      <c r="N532" s="66"/>
    </row>
    <row r="533" spans="1:14" hidden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68"/>
      <c r="L533" s="66"/>
      <c r="M533" s="66">
        <f t="shared" si="37"/>
        <v>0</v>
      </c>
      <c r="N533" s="66"/>
    </row>
    <row r="534" spans="1:14" ht="15.75" hidden="1">
      <c r="A534" s="114" t="s">
        <v>173</v>
      </c>
      <c r="B534" s="115"/>
      <c r="C534" s="112"/>
      <c r="D534" s="76" t="s">
        <v>174</v>
      </c>
      <c r="E534" s="117"/>
      <c r="F534" s="117"/>
      <c r="G534" s="117"/>
      <c r="H534" s="117"/>
      <c r="I534" s="117"/>
      <c r="J534" s="117"/>
      <c r="K534" s="68"/>
      <c r="L534" s="66"/>
      <c r="M534" s="66">
        <f>+M535</f>
        <v>0</v>
      </c>
      <c r="N534" s="66"/>
    </row>
    <row r="535" spans="1:14" ht="15.75" hidden="1">
      <c r="A535" s="114"/>
      <c r="B535" s="115"/>
      <c r="C535" s="118"/>
      <c r="D535" s="118"/>
      <c r="E535" s="118"/>
      <c r="F535" s="118"/>
      <c r="G535" s="67"/>
      <c r="H535" s="67"/>
      <c r="I535" s="67"/>
      <c r="J535" s="67"/>
      <c r="K535" s="68"/>
      <c r="L535" s="66"/>
      <c r="M535" s="66">
        <f>+M536</f>
        <v>0</v>
      </c>
      <c r="N535" s="66"/>
    </row>
    <row r="536" spans="1:14" ht="15.75" hidden="1">
      <c r="A536" s="206" t="s">
        <v>283</v>
      </c>
      <c r="B536" s="206"/>
      <c r="C536" s="206"/>
      <c r="D536" s="206"/>
      <c r="E536" s="206"/>
      <c r="F536" s="206"/>
      <c r="G536" s="206"/>
      <c r="H536" s="206"/>
      <c r="I536" s="206"/>
      <c r="J536" s="206"/>
      <c r="K536" s="68"/>
      <c r="L536" s="66"/>
      <c r="M536" s="66">
        <f t="shared" ref="M536:M540" si="38">+M537</f>
        <v>0</v>
      </c>
      <c r="N536" s="66"/>
    </row>
    <row r="537" spans="1:14" ht="15.75" hidden="1">
      <c r="A537" s="112"/>
      <c r="B537" s="112"/>
      <c r="C537" s="112"/>
      <c r="D537" s="112"/>
      <c r="E537" s="112"/>
      <c r="F537" s="70"/>
      <c r="G537" s="70"/>
      <c r="H537" s="70"/>
      <c r="I537" s="70"/>
      <c r="J537" s="70"/>
      <c r="K537" s="68"/>
      <c r="L537" s="66"/>
      <c r="M537" s="66">
        <f t="shared" si="38"/>
        <v>0</v>
      </c>
      <c r="N537" s="66"/>
    </row>
    <row r="538" spans="1:14" hidden="1">
      <c r="A538" s="77" t="s">
        <v>176</v>
      </c>
      <c r="B538" s="197" t="s">
        <v>238</v>
      </c>
      <c r="C538" s="198"/>
      <c r="D538" s="198"/>
      <c r="E538" s="198"/>
      <c r="F538" s="198"/>
      <c r="G538" s="199"/>
      <c r="H538" s="77" t="s">
        <v>240</v>
      </c>
      <c r="I538" s="77" t="s">
        <v>284</v>
      </c>
      <c r="J538" s="77" t="s">
        <v>242</v>
      </c>
      <c r="K538" s="68"/>
      <c r="L538" s="66"/>
      <c r="M538" s="66">
        <f t="shared" si="38"/>
        <v>0</v>
      </c>
      <c r="N538" s="66"/>
    </row>
    <row r="539" spans="1:14" hidden="1">
      <c r="A539" s="79" t="s">
        <v>183</v>
      </c>
      <c r="B539" s="79"/>
      <c r="C539" s="91"/>
      <c r="D539" s="91"/>
      <c r="E539" s="91"/>
      <c r="F539" s="91"/>
      <c r="G539" s="91"/>
      <c r="H539" s="79"/>
      <c r="I539" s="79" t="s">
        <v>285</v>
      </c>
      <c r="J539" s="79" t="s">
        <v>286</v>
      </c>
      <c r="K539" s="68"/>
      <c r="L539" s="66"/>
      <c r="M539" s="66">
        <f t="shared" si="38"/>
        <v>0</v>
      </c>
      <c r="N539" s="66"/>
    </row>
    <row r="540" spans="1:14" hidden="1">
      <c r="A540" s="79"/>
      <c r="B540" s="79"/>
      <c r="C540" s="91"/>
      <c r="D540" s="91"/>
      <c r="E540" s="91"/>
      <c r="F540" s="91"/>
      <c r="G540" s="91"/>
      <c r="H540" s="79"/>
      <c r="I540" s="79" t="s">
        <v>216</v>
      </c>
      <c r="J540" s="79"/>
      <c r="K540" s="68"/>
      <c r="L540" s="66"/>
      <c r="M540" s="66">
        <f t="shared" si="38"/>
        <v>0</v>
      </c>
      <c r="N540" s="66"/>
    </row>
    <row r="541" spans="1:14" hidden="1">
      <c r="A541" s="81">
        <v>1</v>
      </c>
      <c r="B541" s="200">
        <v>2</v>
      </c>
      <c r="C541" s="201"/>
      <c r="D541" s="201"/>
      <c r="E541" s="201"/>
      <c r="F541" s="201"/>
      <c r="G541" s="202"/>
      <c r="H541" s="81">
        <v>3</v>
      </c>
      <c r="I541" s="81">
        <v>4</v>
      </c>
      <c r="J541" s="81">
        <v>5</v>
      </c>
      <c r="K541" s="68"/>
      <c r="L541" s="66"/>
      <c r="M541" s="66">
        <f>+M544</f>
        <v>0</v>
      </c>
      <c r="N541" s="66"/>
    </row>
    <row r="542" spans="1:14" hidden="1">
      <c r="A542" s="81">
        <v>1</v>
      </c>
      <c r="B542" s="120" t="s">
        <v>321</v>
      </c>
      <c r="C542" s="94"/>
      <c r="D542" s="94"/>
      <c r="E542" s="94"/>
      <c r="F542" s="94"/>
      <c r="G542" s="94"/>
      <c r="H542" s="88">
        <v>1</v>
      </c>
      <c r="I542" s="109">
        <f>+J542/H542</f>
        <v>0</v>
      </c>
      <c r="J542" s="85">
        <f>+K542</f>
        <v>0</v>
      </c>
      <c r="K542" s="68">
        <f>+[1]ШС23!$CL$25</f>
        <v>0</v>
      </c>
      <c r="L542" s="66"/>
      <c r="M542" s="66">
        <f>+IF(K542=0,0,1)</f>
        <v>0</v>
      </c>
      <c r="N542" s="66"/>
    </row>
    <row r="543" spans="1:14" hidden="1">
      <c r="A543" s="81"/>
      <c r="B543" s="120"/>
      <c r="C543" s="121"/>
      <c r="D543" s="121"/>
      <c r="E543" s="121"/>
      <c r="F543" s="121"/>
      <c r="G543" s="121"/>
      <c r="H543" s="120"/>
      <c r="I543" s="120"/>
      <c r="J543" s="109"/>
      <c r="K543" s="68"/>
      <c r="L543" s="66"/>
      <c r="M543" s="66">
        <f>+M544</f>
        <v>0</v>
      </c>
      <c r="N543" s="66"/>
    </row>
    <row r="544" spans="1:14" hidden="1">
      <c r="A544" s="81"/>
      <c r="B544" s="123" t="s">
        <v>207</v>
      </c>
      <c r="C544" s="124"/>
      <c r="D544" s="124"/>
      <c r="E544" s="124"/>
      <c r="F544" s="124"/>
      <c r="G544" s="124"/>
      <c r="H544" s="81" t="s">
        <v>208</v>
      </c>
      <c r="I544" s="81" t="s">
        <v>208</v>
      </c>
      <c r="J544" s="109">
        <f>+K544</f>
        <v>0</v>
      </c>
      <c r="K544" s="68"/>
      <c r="L544" s="135"/>
      <c r="M544" s="66">
        <f>+IF(J544=0,0,1)</f>
        <v>0</v>
      </c>
      <c r="N544" s="66"/>
    </row>
    <row r="545" spans="1:14" ht="15.75" hidden="1">
      <c r="A545" s="114"/>
      <c r="B545" s="115"/>
      <c r="C545" s="118"/>
      <c r="D545" s="118"/>
      <c r="E545" s="118"/>
      <c r="F545" s="118"/>
      <c r="G545" s="67"/>
      <c r="H545" s="67"/>
      <c r="I545" s="67"/>
      <c r="J545" s="67"/>
      <c r="K545" s="68"/>
      <c r="L545" s="66"/>
      <c r="M545" s="136">
        <f>+M546</f>
        <v>0</v>
      </c>
      <c r="N545" s="66"/>
    </row>
    <row r="546" spans="1:14" ht="15.75" hidden="1">
      <c r="A546" s="206" t="s">
        <v>264</v>
      </c>
      <c r="B546" s="206"/>
      <c r="C546" s="206"/>
      <c r="D546" s="206"/>
      <c r="E546" s="206"/>
      <c r="F546" s="206"/>
      <c r="G546" s="206"/>
      <c r="H546" s="206"/>
      <c r="I546" s="206"/>
      <c r="J546" s="206"/>
      <c r="K546" s="68"/>
      <c r="L546" s="66"/>
      <c r="M546" s="66">
        <f t="shared" ref="M546:M549" si="39">+M547</f>
        <v>0</v>
      </c>
      <c r="N546" s="66"/>
    </row>
    <row r="547" spans="1:14" hidden="1">
      <c r="A547" s="112"/>
      <c r="B547" s="112"/>
      <c r="C547" s="112"/>
      <c r="D547" s="112"/>
      <c r="E547" s="112"/>
      <c r="F547" s="112"/>
      <c r="G547" s="67"/>
      <c r="H547" s="67"/>
      <c r="I547" s="67"/>
      <c r="J547" s="67"/>
      <c r="K547" s="68"/>
      <c r="L547" s="66"/>
      <c r="M547" s="66">
        <f t="shared" si="39"/>
        <v>0</v>
      </c>
      <c r="N547" s="66"/>
    </row>
    <row r="548" spans="1:14" ht="15.75" hidden="1">
      <c r="A548" s="114" t="s">
        <v>171</v>
      </c>
      <c r="B548" s="115"/>
      <c r="C548" s="112"/>
      <c r="D548" s="71" t="str">
        <f>+D532</f>
        <v>81307017Ш204S3480</v>
      </c>
      <c r="E548" s="116"/>
      <c r="F548" s="116"/>
      <c r="G548" s="116"/>
      <c r="H548" s="116"/>
      <c r="I548" s="116"/>
      <c r="J548" s="116"/>
      <c r="K548" s="68"/>
      <c r="L548" s="66"/>
      <c r="M548" s="66">
        <f t="shared" si="39"/>
        <v>0</v>
      </c>
      <c r="N548" s="66"/>
    </row>
    <row r="549" spans="1:14" hidden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68"/>
      <c r="L549" s="66"/>
      <c r="M549" s="66">
        <f t="shared" si="39"/>
        <v>0</v>
      </c>
      <c r="N549" s="66"/>
    </row>
    <row r="550" spans="1:14" ht="15.75" hidden="1">
      <c r="A550" s="114" t="s">
        <v>173</v>
      </c>
      <c r="B550" s="115"/>
      <c r="C550" s="112"/>
      <c r="D550" s="76" t="s">
        <v>299</v>
      </c>
      <c r="E550" s="117"/>
      <c r="F550" s="117"/>
      <c r="G550" s="117"/>
      <c r="H550" s="117"/>
      <c r="I550" s="117"/>
      <c r="J550" s="117"/>
      <c r="K550" s="68"/>
      <c r="L550" s="66"/>
      <c r="M550" s="66">
        <f>+M551</f>
        <v>0</v>
      </c>
      <c r="N550" s="66"/>
    </row>
    <row r="551" spans="1:14" ht="15.75" hidden="1">
      <c r="A551" s="114"/>
      <c r="B551" s="115"/>
      <c r="C551" s="118"/>
      <c r="D551" s="118"/>
      <c r="E551" s="118"/>
      <c r="F551" s="118"/>
      <c r="G551" s="67"/>
      <c r="H551" s="67"/>
      <c r="I551" s="67"/>
      <c r="J551" s="67"/>
      <c r="K551" s="68"/>
      <c r="L551" s="66"/>
      <c r="M551" s="66">
        <f>+IF(M586+M575=0,0,1)</f>
        <v>0</v>
      </c>
      <c r="N551" s="66"/>
    </row>
    <row r="552" spans="1:14" ht="15.75" hidden="1">
      <c r="A552" s="206" t="s">
        <v>283</v>
      </c>
      <c r="B552" s="206"/>
      <c r="C552" s="206"/>
      <c r="D552" s="206"/>
      <c r="E552" s="206"/>
      <c r="F552" s="206"/>
      <c r="G552" s="206"/>
      <c r="H552" s="206"/>
      <c r="I552" s="206"/>
      <c r="J552" s="206"/>
      <c r="K552" s="68"/>
      <c r="L552" s="66"/>
      <c r="M552" s="66">
        <f t="shared" ref="M552:M556" si="40">+M553</f>
        <v>0</v>
      </c>
      <c r="N552" s="66"/>
    </row>
    <row r="553" spans="1:14" ht="15.75" hidden="1">
      <c r="A553" s="112"/>
      <c r="B553" s="112"/>
      <c r="C553" s="112"/>
      <c r="D553" s="112"/>
      <c r="E553" s="112"/>
      <c r="F553" s="70"/>
      <c r="G553" s="70"/>
      <c r="H553" s="70"/>
      <c r="I553" s="70"/>
      <c r="J553" s="70"/>
      <c r="K553" s="68"/>
      <c r="L553" s="66"/>
      <c r="M553" s="66">
        <f t="shared" si="40"/>
        <v>0</v>
      </c>
      <c r="N553" s="66"/>
    </row>
    <row r="554" spans="1:14" hidden="1">
      <c r="A554" s="77" t="s">
        <v>176</v>
      </c>
      <c r="B554" s="197" t="s">
        <v>238</v>
      </c>
      <c r="C554" s="198"/>
      <c r="D554" s="198"/>
      <c r="E554" s="198"/>
      <c r="F554" s="198"/>
      <c r="G554" s="199"/>
      <c r="H554" s="77" t="s">
        <v>240</v>
      </c>
      <c r="I554" s="77" t="s">
        <v>284</v>
      </c>
      <c r="J554" s="77" t="s">
        <v>242</v>
      </c>
      <c r="K554" s="68"/>
      <c r="L554" s="66"/>
      <c r="M554" s="66">
        <f t="shared" si="40"/>
        <v>0</v>
      </c>
      <c r="N554" s="66"/>
    </row>
    <row r="555" spans="1:14" hidden="1">
      <c r="A555" s="79" t="s">
        <v>183</v>
      </c>
      <c r="B555" s="79"/>
      <c r="C555" s="91"/>
      <c r="D555" s="91"/>
      <c r="E555" s="91"/>
      <c r="F555" s="91"/>
      <c r="G555" s="91"/>
      <c r="H555" s="79"/>
      <c r="I555" s="79" t="s">
        <v>285</v>
      </c>
      <c r="J555" s="79" t="s">
        <v>286</v>
      </c>
      <c r="K555" s="68"/>
      <c r="L555" s="66"/>
      <c r="M555" s="66">
        <f t="shared" si="40"/>
        <v>0</v>
      </c>
      <c r="N555" s="66"/>
    </row>
    <row r="556" spans="1:14" hidden="1">
      <c r="A556" s="79"/>
      <c r="B556" s="79"/>
      <c r="C556" s="91"/>
      <c r="D556" s="91"/>
      <c r="E556" s="91"/>
      <c r="F556" s="91"/>
      <c r="G556" s="91"/>
      <c r="H556" s="79"/>
      <c r="I556" s="79" t="s">
        <v>216</v>
      </c>
      <c r="J556" s="79"/>
      <c r="K556" s="68"/>
      <c r="L556" s="66"/>
      <c r="M556" s="66">
        <f t="shared" si="40"/>
        <v>0</v>
      </c>
      <c r="N556" s="66"/>
    </row>
    <row r="557" spans="1:14" hidden="1">
      <c r="A557" s="81">
        <v>1</v>
      </c>
      <c r="B557" s="200">
        <v>2</v>
      </c>
      <c r="C557" s="201"/>
      <c r="D557" s="201"/>
      <c r="E557" s="201"/>
      <c r="F557" s="201"/>
      <c r="G557" s="202"/>
      <c r="H557" s="81">
        <v>3</v>
      </c>
      <c r="I557" s="81">
        <v>4</v>
      </c>
      <c r="J557" s="81">
        <v>5</v>
      </c>
      <c r="K557" s="68"/>
      <c r="L557" s="66"/>
      <c r="M557" s="66">
        <f>+M560</f>
        <v>0</v>
      </c>
      <c r="N557" s="66"/>
    </row>
    <row r="558" spans="1:14" hidden="1">
      <c r="A558" s="81">
        <v>1</v>
      </c>
      <c r="B558" s="120" t="s">
        <v>321</v>
      </c>
      <c r="C558" s="94"/>
      <c r="D558" s="94"/>
      <c r="E558" s="94"/>
      <c r="F558" s="94"/>
      <c r="G558" s="94"/>
      <c r="H558" s="88">
        <v>1</v>
      </c>
      <c r="I558" s="109">
        <f>+J558/H558</f>
        <v>0</v>
      </c>
      <c r="J558" s="85">
        <f>+K558</f>
        <v>0</v>
      </c>
      <c r="K558" s="68">
        <f>+[1]ШС23!$CM$25</f>
        <v>0</v>
      </c>
      <c r="L558" s="66"/>
      <c r="M558" s="66">
        <f>+IF(K558=0,0,1)</f>
        <v>0</v>
      </c>
      <c r="N558" s="66"/>
    </row>
    <row r="559" spans="1:14" hidden="1">
      <c r="A559" s="81"/>
      <c r="B559" s="120"/>
      <c r="C559" s="121"/>
      <c r="D559" s="121"/>
      <c r="E559" s="121"/>
      <c r="F559" s="121"/>
      <c r="G559" s="121"/>
      <c r="H559" s="120"/>
      <c r="I559" s="120"/>
      <c r="J559" s="109"/>
      <c r="K559" s="68"/>
      <c r="L559" s="66"/>
      <c r="M559" s="66">
        <f>+M560</f>
        <v>0</v>
      </c>
      <c r="N559" s="66"/>
    </row>
    <row r="560" spans="1:14" hidden="1">
      <c r="A560" s="81"/>
      <c r="B560" s="123" t="s">
        <v>207</v>
      </c>
      <c r="C560" s="124"/>
      <c r="D560" s="124"/>
      <c r="E560" s="124"/>
      <c r="F560" s="124"/>
      <c r="G560" s="124"/>
      <c r="H560" s="81" t="s">
        <v>208</v>
      </c>
      <c r="I560" s="81" t="s">
        <v>208</v>
      </c>
      <c r="J560" s="109">
        <f>+K560</f>
        <v>0</v>
      </c>
      <c r="K560" s="68"/>
      <c r="L560" s="135"/>
      <c r="M560" s="66">
        <f>+IF(J560=0,0,1)</f>
        <v>0</v>
      </c>
      <c r="N560" s="66"/>
    </row>
    <row r="561" spans="1:13" ht="15.75" hidden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68"/>
      <c r="L561" s="66"/>
      <c r="M561" s="66">
        <f t="shared" ref="M561:M591" si="41">+M562</f>
        <v>0</v>
      </c>
    </row>
    <row r="562" spans="1:13" ht="15.75" hidden="1">
      <c r="A562" s="206" t="s">
        <v>264</v>
      </c>
      <c r="B562" s="206"/>
      <c r="C562" s="206"/>
      <c r="D562" s="206"/>
      <c r="E562" s="206"/>
      <c r="F562" s="206"/>
      <c r="G562" s="206"/>
      <c r="H562" s="206"/>
      <c r="I562" s="206"/>
      <c r="J562" s="206"/>
      <c r="K562" s="68"/>
      <c r="L562" s="66"/>
      <c r="M562" s="66">
        <f t="shared" si="41"/>
        <v>0</v>
      </c>
    </row>
    <row r="563" spans="1:13" hidden="1">
      <c r="A563" s="112"/>
      <c r="B563" s="112"/>
      <c r="C563" s="112"/>
      <c r="D563" s="112"/>
      <c r="E563" s="112"/>
      <c r="F563" s="112"/>
      <c r="G563" s="67"/>
      <c r="H563" s="67"/>
      <c r="I563" s="67"/>
      <c r="J563" s="67"/>
      <c r="K563" s="68"/>
      <c r="L563" s="66"/>
      <c r="M563" s="66">
        <f t="shared" si="41"/>
        <v>0</v>
      </c>
    </row>
    <row r="564" spans="1:13" ht="15.75" hidden="1">
      <c r="A564" s="114" t="s">
        <v>171</v>
      </c>
      <c r="B564" s="115"/>
      <c r="C564" s="112"/>
      <c r="D564" s="71" t="str">
        <f>+[1]Авт!$N$182</f>
        <v>81307017Ш306S3230</v>
      </c>
      <c r="E564" s="116"/>
      <c r="F564" s="116"/>
      <c r="G564" s="116"/>
      <c r="H564" s="116"/>
      <c r="I564" s="116"/>
      <c r="J564" s="116"/>
      <c r="K564" s="68"/>
      <c r="L564" s="66"/>
      <c r="M564" s="66">
        <f t="shared" si="41"/>
        <v>0</v>
      </c>
    </row>
    <row r="565" spans="1:13" hidden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68"/>
      <c r="L565" s="66"/>
      <c r="M565" s="66">
        <f t="shared" si="41"/>
        <v>0</v>
      </c>
    </row>
    <row r="566" spans="1:13" ht="15.75" hidden="1">
      <c r="A566" s="114" t="s">
        <v>173</v>
      </c>
      <c r="B566" s="115"/>
      <c r="C566" s="112"/>
      <c r="D566" s="76" t="s">
        <v>174</v>
      </c>
      <c r="E566" s="117"/>
      <c r="F566" s="117"/>
      <c r="G566" s="117"/>
      <c r="H566" s="117"/>
      <c r="I566" s="117"/>
      <c r="J566" s="117"/>
      <c r="K566" s="68"/>
      <c r="L566" s="66"/>
      <c r="M566" s="66">
        <f t="shared" si="41"/>
        <v>0</v>
      </c>
    </row>
    <row r="567" spans="1:13" ht="15.75" hidden="1">
      <c r="A567" s="114"/>
      <c r="B567" s="115"/>
      <c r="C567" s="118"/>
      <c r="D567" s="118"/>
      <c r="E567" s="118"/>
      <c r="F567" s="118"/>
      <c r="G567" s="67"/>
      <c r="H567" s="67"/>
      <c r="I567" s="67"/>
      <c r="J567" s="67"/>
      <c r="K567" s="68"/>
      <c r="L567" s="66"/>
      <c r="M567" s="66">
        <f t="shared" si="41"/>
        <v>0</v>
      </c>
    </row>
    <row r="568" spans="1:13" ht="15.75" hidden="1">
      <c r="A568" s="206" t="s">
        <v>273</v>
      </c>
      <c r="B568" s="206"/>
      <c r="C568" s="206"/>
      <c r="D568" s="206"/>
      <c r="E568" s="206"/>
      <c r="F568" s="206"/>
      <c r="G568" s="206"/>
      <c r="H568" s="206"/>
      <c r="I568" s="206"/>
      <c r="J568" s="206"/>
      <c r="K568" s="68"/>
      <c r="L568" s="66"/>
      <c r="M568" s="66">
        <f t="shared" si="41"/>
        <v>0</v>
      </c>
    </row>
    <row r="569" spans="1:13" hidden="1">
      <c r="A569" s="112"/>
      <c r="B569" s="112"/>
      <c r="C569" s="112"/>
      <c r="D569" s="112"/>
      <c r="E569" s="112"/>
      <c r="F569" s="67"/>
      <c r="G569" s="67"/>
      <c r="H569" s="67"/>
      <c r="I569" s="67"/>
      <c r="J569" s="67"/>
      <c r="K569" s="68"/>
      <c r="L569" s="66"/>
      <c r="M569" s="66">
        <f t="shared" si="41"/>
        <v>0</v>
      </c>
    </row>
    <row r="570" spans="1:13" hidden="1">
      <c r="A570" s="77" t="s">
        <v>176</v>
      </c>
      <c r="B570" s="197" t="s">
        <v>238</v>
      </c>
      <c r="C570" s="198"/>
      <c r="D570" s="198"/>
      <c r="E570" s="198"/>
      <c r="F570" s="198"/>
      <c r="G570" s="199"/>
      <c r="H570" s="77" t="s">
        <v>274</v>
      </c>
      <c r="I570" s="77" t="s">
        <v>240</v>
      </c>
      <c r="J570" s="78" t="s">
        <v>266</v>
      </c>
      <c r="K570" s="68"/>
      <c r="L570" s="66"/>
      <c r="M570" s="66">
        <f t="shared" si="41"/>
        <v>0</v>
      </c>
    </row>
    <row r="571" spans="1:13" hidden="1">
      <c r="A571" s="79" t="s">
        <v>183</v>
      </c>
      <c r="B571" s="79"/>
      <c r="C571" s="91"/>
      <c r="D571" s="91"/>
      <c r="E571" s="91"/>
      <c r="F571" s="91"/>
      <c r="G571" s="91"/>
      <c r="H571" s="79"/>
      <c r="I571" s="79" t="s">
        <v>275</v>
      </c>
      <c r="J571" s="80" t="s">
        <v>276</v>
      </c>
      <c r="K571" s="68"/>
      <c r="L571" s="66"/>
      <c r="M571" s="66">
        <f t="shared" si="41"/>
        <v>0</v>
      </c>
    </row>
    <row r="572" spans="1:13" hidden="1">
      <c r="A572" s="79"/>
      <c r="B572" s="79"/>
      <c r="C572" s="91"/>
      <c r="D572" s="91"/>
      <c r="E572" s="91"/>
      <c r="F572" s="91"/>
      <c r="G572" s="91"/>
      <c r="H572" s="79"/>
      <c r="I572" s="79" t="s">
        <v>277</v>
      </c>
      <c r="J572" s="80" t="s">
        <v>216</v>
      </c>
      <c r="K572" s="68"/>
      <c r="L572" s="66"/>
      <c r="M572" s="66">
        <f t="shared" si="41"/>
        <v>0</v>
      </c>
    </row>
    <row r="573" spans="1:13" hidden="1">
      <c r="A573" s="81">
        <v>1</v>
      </c>
      <c r="B573" s="200">
        <v>2</v>
      </c>
      <c r="C573" s="201"/>
      <c r="D573" s="201"/>
      <c r="E573" s="201"/>
      <c r="F573" s="201"/>
      <c r="G573" s="202"/>
      <c r="H573" s="81">
        <v>3</v>
      </c>
      <c r="I573" s="81">
        <v>4</v>
      </c>
      <c r="J573" s="82">
        <v>5</v>
      </c>
      <c r="K573" s="68"/>
      <c r="L573" s="66"/>
      <c r="M573" s="66">
        <f t="shared" si="41"/>
        <v>0</v>
      </c>
    </row>
    <row r="574" spans="1:13" hidden="1">
      <c r="A574" s="81">
        <v>1</v>
      </c>
      <c r="B574" s="120" t="s">
        <v>326</v>
      </c>
      <c r="C574" s="121"/>
      <c r="D574" s="121"/>
      <c r="E574" s="121"/>
      <c r="F574" s="121"/>
      <c r="G574" s="121"/>
      <c r="H574" s="120"/>
      <c r="I574" s="122">
        <v>1</v>
      </c>
      <c r="J574" s="109">
        <f>+K576</f>
        <v>0</v>
      </c>
      <c r="K574" s="68"/>
      <c r="L574" s="66"/>
      <c r="M574" s="66">
        <f t="shared" si="41"/>
        <v>0</v>
      </c>
    </row>
    <row r="575" spans="1:13" hidden="1">
      <c r="A575" s="81"/>
      <c r="B575" s="120"/>
      <c r="C575" s="121"/>
      <c r="D575" s="121"/>
      <c r="E575" s="121"/>
      <c r="F575" s="121"/>
      <c r="G575" s="121"/>
      <c r="H575" s="120"/>
      <c r="I575" s="120"/>
      <c r="J575" s="109"/>
      <c r="K575" s="68"/>
      <c r="L575" s="66"/>
      <c r="M575" s="66">
        <f t="shared" si="41"/>
        <v>0</v>
      </c>
    </row>
    <row r="576" spans="1:13" hidden="1">
      <c r="A576" s="81"/>
      <c r="B576" s="123" t="s">
        <v>207</v>
      </c>
      <c r="C576" s="124"/>
      <c r="D576" s="124"/>
      <c r="E576" s="124"/>
      <c r="F576" s="124"/>
      <c r="G576" s="124"/>
      <c r="H576" s="81" t="s">
        <v>208</v>
      </c>
      <c r="I576" s="81" t="s">
        <v>208</v>
      </c>
      <c r="J576" s="109">
        <f>+K576</f>
        <v>0</v>
      </c>
      <c r="K576" s="68">
        <f>+[1]ШС23!$CZ$25</f>
        <v>0</v>
      </c>
      <c r="L576" s="66"/>
      <c r="M576" s="66">
        <f>+IF(K576=0,0,1)</f>
        <v>0</v>
      </c>
    </row>
    <row r="577" spans="1:13" ht="15.75" hidden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68"/>
      <c r="L577" s="66"/>
      <c r="M577" s="66">
        <f t="shared" si="41"/>
        <v>0</v>
      </c>
    </row>
    <row r="578" spans="1:13" ht="15.75" hidden="1">
      <c r="A578" s="206" t="s">
        <v>264</v>
      </c>
      <c r="B578" s="206"/>
      <c r="C578" s="206"/>
      <c r="D578" s="206"/>
      <c r="E578" s="206"/>
      <c r="F578" s="206"/>
      <c r="G578" s="206"/>
      <c r="H578" s="206"/>
      <c r="I578" s="206"/>
      <c r="J578" s="206"/>
      <c r="K578" s="68"/>
      <c r="L578" s="66"/>
      <c r="M578" s="66">
        <f t="shared" si="41"/>
        <v>0</v>
      </c>
    </row>
    <row r="579" spans="1:13" hidden="1">
      <c r="A579" s="112"/>
      <c r="B579" s="112"/>
      <c r="C579" s="112"/>
      <c r="D579" s="112"/>
      <c r="E579" s="112"/>
      <c r="F579" s="112"/>
      <c r="G579" s="67"/>
      <c r="H579" s="67"/>
      <c r="I579" s="67"/>
      <c r="J579" s="67"/>
      <c r="K579" s="68"/>
      <c r="L579" s="66"/>
      <c r="M579" s="66">
        <f t="shared" si="41"/>
        <v>0</v>
      </c>
    </row>
    <row r="580" spans="1:13" ht="15.75" hidden="1">
      <c r="A580" s="114" t="s">
        <v>171</v>
      </c>
      <c r="B580" s="115"/>
      <c r="C580" s="112"/>
      <c r="D580" s="71" t="str">
        <f>+D564</f>
        <v>81307017Ш306S3230</v>
      </c>
      <c r="E580" s="116"/>
      <c r="F580" s="116"/>
      <c r="G580" s="116"/>
      <c r="H580" s="116"/>
      <c r="I580" s="116"/>
      <c r="J580" s="116"/>
      <c r="K580" s="68"/>
      <c r="L580" s="66"/>
      <c r="M580" s="66">
        <f t="shared" si="41"/>
        <v>0</v>
      </c>
    </row>
    <row r="581" spans="1:13" hidden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68"/>
      <c r="L581" s="66"/>
      <c r="M581" s="66">
        <f t="shared" si="41"/>
        <v>0</v>
      </c>
    </row>
    <row r="582" spans="1:13" ht="15.75" hidden="1">
      <c r="A582" s="114" t="s">
        <v>173</v>
      </c>
      <c r="B582" s="115"/>
      <c r="C582" s="112"/>
      <c r="D582" s="76" t="s">
        <v>299</v>
      </c>
      <c r="E582" s="117"/>
      <c r="F582" s="117"/>
      <c r="G582" s="117"/>
      <c r="H582" s="117"/>
      <c r="I582" s="117"/>
      <c r="J582" s="117"/>
      <c r="K582" s="68"/>
      <c r="L582" s="66"/>
      <c r="M582" s="66">
        <f t="shared" si="41"/>
        <v>0</v>
      </c>
    </row>
    <row r="583" spans="1:13" ht="15.75" hidden="1">
      <c r="A583" s="114"/>
      <c r="B583" s="115"/>
      <c r="C583" s="118"/>
      <c r="D583" s="118"/>
      <c r="E583" s="118"/>
      <c r="F583" s="118"/>
      <c r="G583" s="67"/>
      <c r="H583" s="67"/>
      <c r="I583" s="67"/>
      <c r="J583" s="67"/>
      <c r="K583" s="68"/>
      <c r="L583" s="66"/>
      <c r="M583" s="66">
        <f t="shared" si="41"/>
        <v>0</v>
      </c>
    </row>
    <row r="584" spans="1:13" ht="15.75" hidden="1">
      <c r="A584" s="206" t="s">
        <v>273</v>
      </c>
      <c r="B584" s="206"/>
      <c r="C584" s="206"/>
      <c r="D584" s="206"/>
      <c r="E584" s="206"/>
      <c r="F584" s="206"/>
      <c r="G584" s="206"/>
      <c r="H584" s="206"/>
      <c r="I584" s="206"/>
      <c r="J584" s="206"/>
      <c r="K584" s="68"/>
      <c r="L584" s="66"/>
      <c r="M584" s="66">
        <f t="shared" si="41"/>
        <v>0</v>
      </c>
    </row>
    <row r="585" spans="1:13" hidden="1">
      <c r="A585" s="112"/>
      <c r="B585" s="112"/>
      <c r="C585" s="112"/>
      <c r="D585" s="112"/>
      <c r="E585" s="112"/>
      <c r="F585" s="67"/>
      <c r="G585" s="67"/>
      <c r="H585" s="67"/>
      <c r="I585" s="67"/>
      <c r="J585" s="67"/>
      <c r="K585" s="68"/>
      <c r="L585" s="66"/>
      <c r="M585" s="66">
        <f t="shared" si="41"/>
        <v>0</v>
      </c>
    </row>
    <row r="586" spans="1:13" hidden="1">
      <c r="A586" s="77" t="s">
        <v>176</v>
      </c>
      <c r="B586" s="197" t="s">
        <v>238</v>
      </c>
      <c r="C586" s="198"/>
      <c r="D586" s="198"/>
      <c r="E586" s="198"/>
      <c r="F586" s="198"/>
      <c r="G586" s="199"/>
      <c r="H586" s="77" t="s">
        <v>274</v>
      </c>
      <c r="I586" s="77" t="s">
        <v>240</v>
      </c>
      <c r="J586" s="78" t="s">
        <v>266</v>
      </c>
      <c r="K586" s="68"/>
      <c r="L586" s="66"/>
      <c r="M586" s="66">
        <f t="shared" si="41"/>
        <v>0</v>
      </c>
    </row>
    <row r="587" spans="1:13" hidden="1">
      <c r="A587" s="79" t="s">
        <v>183</v>
      </c>
      <c r="B587" s="79"/>
      <c r="C587" s="91"/>
      <c r="D587" s="91"/>
      <c r="E587" s="91"/>
      <c r="F587" s="91"/>
      <c r="G587" s="91"/>
      <c r="H587" s="79"/>
      <c r="I587" s="79" t="s">
        <v>275</v>
      </c>
      <c r="J587" s="80" t="s">
        <v>276</v>
      </c>
      <c r="K587" s="68"/>
      <c r="L587" s="66"/>
      <c r="M587" s="66">
        <f t="shared" si="41"/>
        <v>0</v>
      </c>
    </row>
    <row r="588" spans="1:13" hidden="1">
      <c r="A588" s="79"/>
      <c r="B588" s="79"/>
      <c r="C588" s="91"/>
      <c r="D588" s="91"/>
      <c r="E588" s="91"/>
      <c r="F588" s="91"/>
      <c r="G588" s="91"/>
      <c r="H588" s="79"/>
      <c r="I588" s="79" t="s">
        <v>277</v>
      </c>
      <c r="J588" s="80" t="s">
        <v>216</v>
      </c>
      <c r="K588" s="68"/>
      <c r="L588" s="66"/>
      <c r="M588" s="66">
        <f t="shared" si="41"/>
        <v>0</v>
      </c>
    </row>
    <row r="589" spans="1:13" hidden="1">
      <c r="A589" s="81">
        <v>1</v>
      </c>
      <c r="B589" s="200">
        <v>2</v>
      </c>
      <c r="C589" s="201"/>
      <c r="D589" s="201"/>
      <c r="E589" s="201"/>
      <c r="F589" s="201"/>
      <c r="G589" s="202"/>
      <c r="H589" s="81">
        <v>3</v>
      </c>
      <c r="I589" s="81">
        <v>4</v>
      </c>
      <c r="J589" s="82">
        <v>5</v>
      </c>
      <c r="K589" s="68"/>
      <c r="L589" s="66"/>
      <c r="M589" s="66">
        <f t="shared" si="41"/>
        <v>0</v>
      </c>
    </row>
    <row r="590" spans="1:13" hidden="1">
      <c r="A590" s="81">
        <v>1</v>
      </c>
      <c r="B590" s="120" t="s">
        <v>326</v>
      </c>
      <c r="C590" s="121"/>
      <c r="D590" s="121"/>
      <c r="E590" s="121"/>
      <c r="F590" s="121"/>
      <c r="G590" s="121"/>
      <c r="H590" s="120"/>
      <c r="I590" s="122">
        <v>1</v>
      </c>
      <c r="J590" s="109">
        <f>+K592</f>
        <v>0</v>
      </c>
      <c r="K590" s="68"/>
      <c r="L590" s="66"/>
      <c r="M590" s="66">
        <f t="shared" si="41"/>
        <v>0</v>
      </c>
    </row>
    <row r="591" spans="1:13" hidden="1">
      <c r="A591" s="81"/>
      <c r="B591" s="120"/>
      <c r="C591" s="121"/>
      <c r="D591" s="121"/>
      <c r="E591" s="121"/>
      <c r="F591" s="121"/>
      <c r="G591" s="121"/>
      <c r="H591" s="120"/>
      <c r="I591" s="120"/>
      <c r="J591" s="109"/>
      <c r="K591" s="68"/>
      <c r="L591" s="66"/>
      <c r="M591" s="66">
        <f t="shared" si="41"/>
        <v>0</v>
      </c>
    </row>
    <row r="592" spans="1:13" hidden="1">
      <c r="A592" s="81"/>
      <c r="B592" s="123" t="s">
        <v>207</v>
      </c>
      <c r="C592" s="124"/>
      <c r="D592" s="124"/>
      <c r="E592" s="124"/>
      <c r="F592" s="124"/>
      <c r="G592" s="124"/>
      <c r="H592" s="81" t="s">
        <v>208</v>
      </c>
      <c r="I592" s="81" t="s">
        <v>208</v>
      </c>
      <c r="J592" s="109">
        <f>+K592</f>
        <v>0</v>
      </c>
      <c r="K592" s="68">
        <f>+[1]ШС23!$DE$25</f>
        <v>0</v>
      </c>
      <c r="L592" s="66"/>
      <c r="M592" s="66">
        <f>+IF(K592=0,0,1)</f>
        <v>0</v>
      </c>
    </row>
    <row r="593" spans="1:14" hidden="1">
      <c r="M593" s="136">
        <f>+M594</f>
        <v>0</v>
      </c>
    </row>
    <row r="594" spans="1:14" ht="15.75" hidden="1">
      <c r="A594" s="206" t="s">
        <v>264</v>
      </c>
      <c r="B594" s="206"/>
      <c r="C594" s="206"/>
      <c r="D594" s="206"/>
      <c r="E594" s="206"/>
      <c r="F594" s="206"/>
      <c r="G594" s="206"/>
      <c r="H594" s="206"/>
      <c r="I594" s="206"/>
      <c r="J594" s="206"/>
      <c r="K594" s="68"/>
      <c r="L594" s="66"/>
      <c r="M594" s="66">
        <f t="shared" ref="M594:M597" si="42">+M595</f>
        <v>0</v>
      </c>
      <c r="N594" s="66"/>
    </row>
    <row r="595" spans="1:14" hidden="1">
      <c r="A595" s="112"/>
      <c r="B595" s="112"/>
      <c r="C595" s="112"/>
      <c r="D595" s="112"/>
      <c r="E595" s="112"/>
      <c r="F595" s="112"/>
      <c r="G595" s="67"/>
      <c r="H595" s="67"/>
      <c r="I595" s="67"/>
      <c r="J595" s="67"/>
      <c r="K595" s="68"/>
      <c r="L595" s="66"/>
      <c r="M595" s="66">
        <f t="shared" si="42"/>
        <v>0</v>
      </c>
      <c r="N595" s="66"/>
    </row>
    <row r="596" spans="1:14" ht="15.75" hidden="1">
      <c r="A596" s="114" t="s">
        <v>171</v>
      </c>
      <c r="B596" s="115"/>
      <c r="C596" s="112"/>
      <c r="D596" s="71" t="str">
        <f>+D580</f>
        <v>81307017Ш306S3230</v>
      </c>
      <c r="E596" s="116"/>
      <c r="F596" s="116"/>
      <c r="G596" s="116"/>
      <c r="H596" s="116"/>
      <c r="I596" s="116"/>
      <c r="J596" s="116"/>
      <c r="K596" s="68"/>
      <c r="L596" s="66"/>
      <c r="M596" s="66">
        <f t="shared" si="42"/>
        <v>0</v>
      </c>
      <c r="N596" s="66"/>
    </row>
    <row r="597" spans="1:14" hidden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68"/>
      <c r="L597" s="66"/>
      <c r="M597" s="66">
        <f t="shared" si="42"/>
        <v>0</v>
      </c>
      <c r="N597" s="66"/>
    </row>
    <row r="598" spans="1:14" ht="15.75" hidden="1">
      <c r="A598" s="114" t="s">
        <v>173</v>
      </c>
      <c r="B598" s="115"/>
      <c r="C598" s="112"/>
      <c r="D598" s="76" t="s">
        <v>174</v>
      </c>
      <c r="E598" s="117"/>
      <c r="F598" s="117"/>
      <c r="G598" s="117"/>
      <c r="H598" s="117"/>
      <c r="I598" s="117"/>
      <c r="J598" s="117"/>
      <c r="K598" s="68"/>
      <c r="L598" s="66"/>
      <c r="M598" s="66">
        <f>+M599</f>
        <v>0</v>
      </c>
      <c r="N598" s="66"/>
    </row>
    <row r="599" spans="1:14" ht="15.75" hidden="1">
      <c r="A599" s="114"/>
      <c r="B599" s="115"/>
      <c r="C599" s="118"/>
      <c r="D599" s="118"/>
      <c r="E599" s="118"/>
      <c r="F599" s="118"/>
      <c r="G599" s="67"/>
      <c r="H599" s="67"/>
      <c r="I599" s="67"/>
      <c r="J599" s="67"/>
      <c r="K599" s="68"/>
      <c r="L599" s="66"/>
      <c r="M599" s="66">
        <f>+IF(M618+M607=0,0,1)</f>
        <v>0</v>
      </c>
      <c r="N599" s="66"/>
    </row>
    <row r="600" spans="1:14" ht="15.75" hidden="1">
      <c r="A600" s="206" t="s">
        <v>279</v>
      </c>
      <c r="B600" s="206"/>
      <c r="C600" s="206"/>
      <c r="D600" s="206"/>
      <c r="E600" s="206"/>
      <c r="F600" s="206"/>
      <c r="G600" s="206"/>
      <c r="H600" s="206"/>
      <c r="I600" s="206"/>
      <c r="J600" s="206"/>
      <c r="K600" s="68"/>
      <c r="L600" s="66"/>
      <c r="M600" s="66">
        <f t="shared" ref="M600:M604" si="43">+M601</f>
        <v>0</v>
      </c>
      <c r="N600" s="66"/>
    </row>
    <row r="601" spans="1:14" hidden="1">
      <c r="A601" s="112"/>
      <c r="B601" s="112"/>
      <c r="C601" s="112"/>
      <c r="D601" s="112"/>
      <c r="E601" s="112"/>
      <c r="F601" s="67"/>
      <c r="G601" s="67"/>
      <c r="H601" s="67"/>
      <c r="I601" s="67"/>
      <c r="J601" s="67"/>
      <c r="K601" s="68"/>
      <c r="L601" s="66"/>
      <c r="M601" s="66">
        <f t="shared" si="43"/>
        <v>0</v>
      </c>
      <c r="N601" s="66"/>
    </row>
    <row r="602" spans="1:14" hidden="1">
      <c r="A602" s="77" t="s">
        <v>176</v>
      </c>
      <c r="B602" s="197" t="s">
        <v>238</v>
      </c>
      <c r="C602" s="198"/>
      <c r="D602" s="198"/>
      <c r="E602" s="198"/>
      <c r="F602" s="198"/>
      <c r="G602" s="198"/>
      <c r="H602" s="199"/>
      <c r="I602" s="77" t="s">
        <v>240</v>
      </c>
      <c r="J602" s="78" t="s">
        <v>266</v>
      </c>
      <c r="K602" s="68"/>
      <c r="L602" s="66"/>
      <c r="M602" s="66">
        <f t="shared" si="43"/>
        <v>0</v>
      </c>
      <c r="N602" s="66"/>
    </row>
    <row r="603" spans="1:14" hidden="1">
      <c r="A603" s="79" t="s">
        <v>183</v>
      </c>
      <c r="B603" s="79"/>
      <c r="C603" s="91"/>
      <c r="D603" s="91"/>
      <c r="E603" s="91"/>
      <c r="F603" s="91"/>
      <c r="G603" s="91"/>
      <c r="H603" s="126"/>
      <c r="I603" s="79" t="s">
        <v>280</v>
      </c>
      <c r="J603" s="80" t="s">
        <v>281</v>
      </c>
      <c r="K603" s="68"/>
      <c r="L603" s="66"/>
      <c r="M603" s="66">
        <f t="shared" si="43"/>
        <v>0</v>
      </c>
      <c r="N603" s="66"/>
    </row>
    <row r="604" spans="1:14" hidden="1">
      <c r="A604" s="79"/>
      <c r="B604" s="79"/>
      <c r="C604" s="91"/>
      <c r="D604" s="91"/>
      <c r="E604" s="91"/>
      <c r="F604" s="91"/>
      <c r="G604" s="91"/>
      <c r="H604" s="127"/>
      <c r="I604" s="79"/>
      <c r="J604" s="80"/>
      <c r="K604" s="68"/>
      <c r="L604" s="66"/>
      <c r="M604" s="66">
        <f t="shared" si="43"/>
        <v>0</v>
      </c>
      <c r="N604" s="66"/>
    </row>
    <row r="605" spans="1:14" hidden="1">
      <c r="A605" s="81">
        <v>1</v>
      </c>
      <c r="B605" s="200">
        <v>2</v>
      </c>
      <c r="C605" s="201"/>
      <c r="D605" s="201"/>
      <c r="E605" s="201"/>
      <c r="F605" s="201"/>
      <c r="G605" s="201"/>
      <c r="H605" s="202"/>
      <c r="I605" s="81">
        <v>3</v>
      </c>
      <c r="J605" s="82">
        <v>4</v>
      </c>
      <c r="K605" s="68"/>
      <c r="L605" s="66"/>
      <c r="M605" s="66">
        <f>+M607</f>
        <v>0</v>
      </c>
      <c r="N605" s="66"/>
    </row>
    <row r="606" spans="1:14" hidden="1">
      <c r="A606" s="81">
        <v>1</v>
      </c>
      <c r="B606" s="123" t="s">
        <v>328</v>
      </c>
      <c r="C606" s="124"/>
      <c r="D606" s="124"/>
      <c r="E606" s="124"/>
      <c r="F606" s="124"/>
      <c r="G606" s="124"/>
      <c r="H606" s="124"/>
      <c r="I606" s="122">
        <v>1</v>
      </c>
      <c r="J606" s="109">
        <f>+K607</f>
        <v>0</v>
      </c>
      <c r="K606" s="68"/>
      <c r="L606" s="66"/>
      <c r="M606" s="66">
        <f>+M607</f>
        <v>0</v>
      </c>
      <c r="N606" s="66"/>
    </row>
    <row r="607" spans="1:14" hidden="1">
      <c r="A607" s="81"/>
      <c r="B607" s="123" t="s">
        <v>207</v>
      </c>
      <c r="C607" s="124"/>
      <c r="D607" s="124"/>
      <c r="E607" s="124"/>
      <c r="F607" s="124"/>
      <c r="G607" s="124"/>
      <c r="H607" s="124"/>
      <c r="I607" s="81" t="s">
        <v>208</v>
      </c>
      <c r="J607" s="109">
        <f>+SUM(J606:J606)</f>
        <v>0</v>
      </c>
      <c r="K607" s="68">
        <f>+[1]ШС23!$CW$25</f>
        <v>0</v>
      </c>
      <c r="L607" s="66"/>
      <c r="M607" s="66">
        <f t="shared" ref="M607" si="44">+IF(K607=0,0,1)</f>
        <v>0</v>
      </c>
      <c r="N607" s="66"/>
    </row>
    <row r="608" spans="1:14" ht="15.75" hidden="1">
      <c r="A608" s="125"/>
      <c r="B608" s="125"/>
      <c r="C608" s="125"/>
      <c r="D608" s="125"/>
      <c r="E608" s="125"/>
      <c r="F608" s="70"/>
      <c r="G608" s="70"/>
      <c r="H608" s="70"/>
      <c r="I608" s="70"/>
      <c r="J608" s="70"/>
      <c r="K608" s="68"/>
      <c r="L608" s="66"/>
      <c r="M608" s="66">
        <f t="shared" ref="M608:M613" si="45">+M609</f>
        <v>0</v>
      </c>
      <c r="N608" s="66"/>
    </row>
    <row r="609" spans="1:14" ht="15.75" hidden="1">
      <c r="A609" s="206" t="s">
        <v>283</v>
      </c>
      <c r="B609" s="206"/>
      <c r="C609" s="206"/>
      <c r="D609" s="206"/>
      <c r="E609" s="206"/>
      <c r="F609" s="206"/>
      <c r="G609" s="206"/>
      <c r="H609" s="206"/>
      <c r="I609" s="206"/>
      <c r="J609" s="206"/>
      <c r="K609" s="68"/>
      <c r="L609" s="66"/>
      <c r="M609" s="66">
        <f t="shared" si="45"/>
        <v>0</v>
      </c>
      <c r="N609" s="66"/>
    </row>
    <row r="610" spans="1:14" ht="15.75" hidden="1">
      <c r="A610" s="112"/>
      <c r="B610" s="112"/>
      <c r="C610" s="112"/>
      <c r="D610" s="112"/>
      <c r="E610" s="112"/>
      <c r="F610" s="70"/>
      <c r="G610" s="70"/>
      <c r="H610" s="70"/>
      <c r="I610" s="70"/>
      <c r="J610" s="70"/>
      <c r="K610" s="68"/>
      <c r="L610" s="66"/>
      <c r="M610" s="66">
        <f t="shared" si="45"/>
        <v>0</v>
      </c>
      <c r="N610" s="66"/>
    </row>
    <row r="611" spans="1:14" hidden="1">
      <c r="A611" s="77" t="s">
        <v>176</v>
      </c>
      <c r="B611" s="197" t="s">
        <v>238</v>
      </c>
      <c r="C611" s="198"/>
      <c r="D611" s="198"/>
      <c r="E611" s="198"/>
      <c r="F611" s="198"/>
      <c r="G611" s="199"/>
      <c r="H611" s="77" t="s">
        <v>240</v>
      </c>
      <c r="I611" s="77" t="s">
        <v>284</v>
      </c>
      <c r="J611" s="77" t="s">
        <v>242</v>
      </c>
      <c r="K611" s="68"/>
      <c r="L611" s="66"/>
      <c r="M611" s="66">
        <f t="shared" si="45"/>
        <v>0</v>
      </c>
      <c r="N611" s="66"/>
    </row>
    <row r="612" spans="1:14" hidden="1">
      <c r="A612" s="79" t="s">
        <v>183</v>
      </c>
      <c r="B612" s="79"/>
      <c r="C612" s="91"/>
      <c r="D612" s="91"/>
      <c r="E612" s="91"/>
      <c r="F612" s="91"/>
      <c r="G612" s="91"/>
      <c r="H612" s="79"/>
      <c r="I612" s="79" t="s">
        <v>285</v>
      </c>
      <c r="J612" s="79" t="s">
        <v>286</v>
      </c>
      <c r="K612" s="68"/>
      <c r="L612" s="66"/>
      <c r="M612" s="66">
        <f t="shared" si="45"/>
        <v>0</v>
      </c>
      <c r="N612" s="66"/>
    </row>
    <row r="613" spans="1:14" hidden="1">
      <c r="A613" s="79"/>
      <c r="B613" s="79"/>
      <c r="C613" s="91"/>
      <c r="D613" s="91"/>
      <c r="E613" s="91"/>
      <c r="F613" s="91"/>
      <c r="G613" s="91"/>
      <c r="H613" s="79"/>
      <c r="I613" s="79" t="s">
        <v>216</v>
      </c>
      <c r="J613" s="79"/>
      <c r="K613" s="68"/>
      <c r="L613" s="66"/>
      <c r="M613" s="66">
        <f t="shared" si="45"/>
        <v>0</v>
      </c>
      <c r="N613" s="66"/>
    </row>
    <row r="614" spans="1:14" hidden="1">
      <c r="A614" s="81">
        <v>1</v>
      </c>
      <c r="B614" s="200">
        <v>2</v>
      </c>
      <c r="C614" s="201"/>
      <c r="D614" s="201"/>
      <c r="E614" s="201"/>
      <c r="F614" s="201"/>
      <c r="G614" s="202"/>
      <c r="H614" s="81">
        <v>3</v>
      </c>
      <c r="I614" s="81">
        <v>4</v>
      </c>
      <c r="J614" s="81">
        <v>5</v>
      </c>
      <c r="K614" s="68"/>
      <c r="L614" s="66"/>
      <c r="M614" s="66">
        <f>+M618</f>
        <v>0</v>
      </c>
      <c r="N614" s="66"/>
    </row>
    <row r="615" spans="1:14" hidden="1">
      <c r="A615" s="81">
        <v>1</v>
      </c>
      <c r="B615" s="120" t="s">
        <v>321</v>
      </c>
      <c r="C615" s="94"/>
      <c r="D615" s="94"/>
      <c r="E615" s="94"/>
      <c r="F615" s="94"/>
      <c r="G615" s="94"/>
      <c r="H615" s="88">
        <v>1</v>
      </c>
      <c r="I615" s="109">
        <f>+J615/H615</f>
        <v>0</v>
      </c>
      <c r="J615" s="85">
        <f>+K615</f>
        <v>0</v>
      </c>
      <c r="K615" s="68">
        <f>+[1]ШС23!$CX$25</f>
        <v>0</v>
      </c>
      <c r="L615" s="66"/>
      <c r="M615" s="66">
        <f>+IF(K615=0,0,1)</f>
        <v>0</v>
      </c>
      <c r="N615" s="66"/>
    </row>
    <row r="616" spans="1:14" hidden="1">
      <c r="A616" s="81">
        <v>2</v>
      </c>
      <c r="B616" s="120" t="s">
        <v>322</v>
      </c>
      <c r="C616" s="94"/>
      <c r="D616" s="94"/>
      <c r="E616" s="94"/>
      <c r="F616" s="94"/>
      <c r="G616" s="94"/>
      <c r="H616" s="88">
        <v>1</v>
      </c>
      <c r="I616" s="109">
        <f>+J616/H616</f>
        <v>0</v>
      </c>
      <c r="J616" s="85">
        <f>+K616</f>
        <v>0</v>
      </c>
      <c r="K616" s="68">
        <f>+[1]ШС23!$CY$25</f>
        <v>0</v>
      </c>
      <c r="L616" s="66"/>
      <c r="M616" s="66">
        <f>+IF(K616=0,0,1)</f>
        <v>0</v>
      </c>
      <c r="N616" s="66"/>
    </row>
    <row r="617" spans="1:14" hidden="1">
      <c r="A617" s="81"/>
      <c r="B617" s="120"/>
      <c r="C617" s="121"/>
      <c r="D617" s="121"/>
      <c r="E617" s="121"/>
      <c r="F617" s="121"/>
      <c r="G617" s="121"/>
      <c r="H617" s="120"/>
      <c r="I617" s="120"/>
      <c r="J617" s="109"/>
      <c r="K617" s="68"/>
      <c r="L617" s="66"/>
      <c r="M617" s="66">
        <f>+M618</f>
        <v>0</v>
      </c>
      <c r="N617" s="66"/>
    </row>
    <row r="618" spans="1:14" hidden="1">
      <c r="A618" s="81"/>
      <c r="B618" s="123" t="s">
        <v>207</v>
      </c>
      <c r="C618" s="124"/>
      <c r="D618" s="124"/>
      <c r="E618" s="124"/>
      <c r="F618" s="124"/>
      <c r="G618" s="124"/>
      <c r="H618" s="81" t="s">
        <v>208</v>
      </c>
      <c r="I618" s="81" t="s">
        <v>208</v>
      </c>
      <c r="J618" s="109">
        <f>+K618</f>
        <v>0</v>
      </c>
      <c r="K618" s="68"/>
      <c r="L618" s="135"/>
      <c r="M618" s="66">
        <f>+IF(J618=0,0,1)</f>
        <v>0</v>
      </c>
      <c r="N618" s="66"/>
    </row>
    <row r="619" spans="1:14" hidden="1">
      <c r="M619" s="136">
        <f>+M620</f>
        <v>0</v>
      </c>
    </row>
    <row r="620" spans="1:14" ht="15.75" hidden="1">
      <c r="A620" s="206" t="s">
        <v>264</v>
      </c>
      <c r="B620" s="206"/>
      <c r="C620" s="206"/>
      <c r="D620" s="206"/>
      <c r="E620" s="206"/>
      <c r="F620" s="206"/>
      <c r="G620" s="206"/>
      <c r="H620" s="206"/>
      <c r="I620" s="206"/>
      <c r="J620" s="206"/>
      <c r="K620" s="68"/>
      <c r="L620" s="66"/>
      <c r="M620" s="66">
        <f t="shared" ref="M620:M623" si="46">+M621</f>
        <v>0</v>
      </c>
      <c r="N620" s="66"/>
    </row>
    <row r="621" spans="1:14" hidden="1">
      <c r="A621" s="112"/>
      <c r="B621" s="112"/>
      <c r="C621" s="112"/>
      <c r="D621" s="112"/>
      <c r="E621" s="112"/>
      <c r="F621" s="112"/>
      <c r="G621" s="67"/>
      <c r="H621" s="67"/>
      <c r="I621" s="67"/>
      <c r="J621" s="67"/>
      <c r="K621" s="68"/>
      <c r="L621" s="66"/>
      <c r="M621" s="66">
        <f t="shared" si="46"/>
        <v>0</v>
      </c>
      <c r="N621" s="66"/>
    </row>
    <row r="622" spans="1:14" ht="15.75" hidden="1">
      <c r="A622" s="114" t="s">
        <v>171</v>
      </c>
      <c r="B622" s="115"/>
      <c r="C622" s="112"/>
      <c r="D622" s="71" t="str">
        <f>+D596</f>
        <v>81307017Ш306S3230</v>
      </c>
      <c r="E622" s="116"/>
      <c r="F622" s="116"/>
      <c r="G622" s="116"/>
      <c r="H622" s="116"/>
      <c r="I622" s="116"/>
      <c r="J622" s="116"/>
      <c r="K622" s="68"/>
      <c r="L622" s="66"/>
      <c r="M622" s="66">
        <f t="shared" si="46"/>
        <v>0</v>
      </c>
      <c r="N622" s="66"/>
    </row>
    <row r="623" spans="1:14" hidden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68"/>
      <c r="L623" s="66"/>
      <c r="M623" s="66">
        <f t="shared" si="46"/>
        <v>0</v>
      </c>
      <c r="N623" s="66"/>
    </row>
    <row r="624" spans="1:14" ht="15.75" hidden="1">
      <c r="A624" s="114" t="s">
        <v>173</v>
      </c>
      <c r="B624" s="115"/>
      <c r="C624" s="112"/>
      <c r="D624" s="76" t="s">
        <v>299</v>
      </c>
      <c r="E624" s="117"/>
      <c r="F624" s="117"/>
      <c r="G624" s="117"/>
      <c r="H624" s="117"/>
      <c r="I624" s="117"/>
      <c r="J624" s="117"/>
      <c r="K624" s="68"/>
      <c r="L624" s="66"/>
      <c r="M624" s="66">
        <f>+M625</f>
        <v>0</v>
      </c>
      <c r="N624" s="66"/>
    </row>
    <row r="625" spans="1:14" hidden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8"/>
      <c r="L625" s="66"/>
      <c r="M625" s="66">
        <f>+IF(M644+M633=0,0,1)</f>
        <v>0</v>
      </c>
      <c r="N625" s="66"/>
    </row>
    <row r="626" spans="1:14" ht="15.75" hidden="1">
      <c r="A626" s="206" t="s">
        <v>279</v>
      </c>
      <c r="B626" s="206"/>
      <c r="C626" s="206"/>
      <c r="D626" s="206"/>
      <c r="E626" s="206"/>
      <c r="F626" s="206"/>
      <c r="G626" s="206"/>
      <c r="H626" s="206"/>
      <c r="I626" s="206"/>
      <c r="J626" s="206"/>
      <c r="K626" s="68"/>
      <c r="L626" s="66"/>
      <c r="M626" s="66">
        <f t="shared" ref="M626:M630" si="47">+M627</f>
        <v>0</v>
      </c>
      <c r="N626" s="66"/>
    </row>
    <row r="627" spans="1:14" hidden="1">
      <c r="A627" s="112"/>
      <c r="B627" s="112"/>
      <c r="C627" s="112"/>
      <c r="D627" s="112"/>
      <c r="E627" s="112"/>
      <c r="F627" s="67"/>
      <c r="G627" s="67"/>
      <c r="H627" s="67"/>
      <c r="I627" s="67"/>
      <c r="J627" s="67"/>
      <c r="K627" s="68"/>
      <c r="L627" s="66"/>
      <c r="M627" s="66">
        <f t="shared" si="47"/>
        <v>0</v>
      </c>
      <c r="N627" s="66"/>
    </row>
    <row r="628" spans="1:14" hidden="1">
      <c r="A628" s="77" t="s">
        <v>176</v>
      </c>
      <c r="B628" s="197" t="s">
        <v>238</v>
      </c>
      <c r="C628" s="198"/>
      <c r="D628" s="198"/>
      <c r="E628" s="198"/>
      <c r="F628" s="198"/>
      <c r="G628" s="198"/>
      <c r="H628" s="199"/>
      <c r="I628" s="77" t="s">
        <v>240</v>
      </c>
      <c r="J628" s="78" t="s">
        <v>266</v>
      </c>
      <c r="K628" s="68"/>
      <c r="L628" s="66"/>
      <c r="M628" s="66">
        <f t="shared" si="47"/>
        <v>0</v>
      </c>
      <c r="N628" s="66"/>
    </row>
    <row r="629" spans="1:14" hidden="1">
      <c r="A629" s="79" t="s">
        <v>183</v>
      </c>
      <c r="B629" s="79"/>
      <c r="C629" s="91"/>
      <c r="D629" s="91"/>
      <c r="E629" s="91"/>
      <c r="F629" s="91"/>
      <c r="G629" s="91"/>
      <c r="H629" s="126"/>
      <c r="I629" s="79" t="s">
        <v>280</v>
      </c>
      <c r="J629" s="80" t="s">
        <v>281</v>
      </c>
      <c r="K629" s="68"/>
      <c r="L629" s="66"/>
      <c r="M629" s="66">
        <f t="shared" si="47"/>
        <v>0</v>
      </c>
      <c r="N629" s="66"/>
    </row>
    <row r="630" spans="1:14" hidden="1">
      <c r="A630" s="79"/>
      <c r="B630" s="79"/>
      <c r="C630" s="91"/>
      <c r="D630" s="91"/>
      <c r="E630" s="91"/>
      <c r="F630" s="91"/>
      <c r="G630" s="91"/>
      <c r="H630" s="127"/>
      <c r="I630" s="79"/>
      <c r="J630" s="80"/>
      <c r="K630" s="68"/>
      <c r="L630" s="66"/>
      <c r="M630" s="66">
        <f t="shared" si="47"/>
        <v>0</v>
      </c>
      <c r="N630" s="66"/>
    </row>
    <row r="631" spans="1:14" hidden="1">
      <c r="A631" s="81">
        <v>1</v>
      </c>
      <c r="B631" s="200">
        <v>2</v>
      </c>
      <c r="C631" s="201"/>
      <c r="D631" s="201"/>
      <c r="E631" s="201"/>
      <c r="F631" s="201"/>
      <c r="G631" s="201"/>
      <c r="H631" s="202"/>
      <c r="I631" s="81">
        <v>3</v>
      </c>
      <c r="J631" s="82">
        <v>4</v>
      </c>
      <c r="K631" s="68"/>
      <c r="L631" s="66"/>
      <c r="M631" s="66">
        <f>+M633</f>
        <v>0</v>
      </c>
      <c r="N631" s="66"/>
    </row>
    <row r="632" spans="1:14" hidden="1">
      <c r="A632" s="81">
        <v>1</v>
      </c>
      <c r="B632" s="123" t="s">
        <v>328</v>
      </c>
      <c r="C632" s="124"/>
      <c r="D632" s="124"/>
      <c r="E632" s="124"/>
      <c r="F632" s="124"/>
      <c r="G632" s="124"/>
      <c r="H632" s="124"/>
      <c r="I632" s="122">
        <v>1</v>
      </c>
      <c r="J632" s="109">
        <f t="shared" ref="J632" si="48">+K632</f>
        <v>0</v>
      </c>
      <c r="K632" s="68">
        <f>+[1]ШС23!$DB$25</f>
        <v>0</v>
      </c>
      <c r="L632" s="66"/>
      <c r="M632" s="66">
        <f>+IF(K632=0,0,1)</f>
        <v>0</v>
      </c>
      <c r="N632" s="66"/>
    </row>
    <row r="633" spans="1:14" hidden="1">
      <c r="A633" s="81"/>
      <c r="B633" s="123" t="s">
        <v>207</v>
      </c>
      <c r="C633" s="124"/>
      <c r="D633" s="124"/>
      <c r="E633" s="124"/>
      <c r="F633" s="124"/>
      <c r="G633" s="124"/>
      <c r="H633" s="124"/>
      <c r="I633" s="81" t="s">
        <v>208</v>
      </c>
      <c r="J633" s="109">
        <f>+SUM(J632:J632)</f>
        <v>0</v>
      </c>
      <c r="K633" s="68"/>
      <c r="L633" s="66"/>
      <c r="M633" s="66">
        <f>+IF(J633=0,0,1)</f>
        <v>0</v>
      </c>
      <c r="N633" s="66"/>
    </row>
    <row r="634" spans="1:14" ht="15.75" hidden="1">
      <c r="A634" s="125"/>
      <c r="B634" s="125"/>
      <c r="C634" s="125"/>
      <c r="D634" s="125"/>
      <c r="E634" s="125"/>
      <c r="F634" s="70"/>
      <c r="G634" s="70"/>
      <c r="H634" s="70"/>
      <c r="I634" s="70"/>
      <c r="J634" s="70"/>
      <c r="K634" s="68"/>
      <c r="L634" s="66"/>
      <c r="M634" s="66">
        <f t="shared" ref="M634:M639" si="49">+M635</f>
        <v>0</v>
      </c>
      <c r="N634" s="66"/>
    </row>
    <row r="635" spans="1:14" ht="15.75" hidden="1">
      <c r="A635" s="206" t="s">
        <v>283</v>
      </c>
      <c r="B635" s="206"/>
      <c r="C635" s="206"/>
      <c r="D635" s="206"/>
      <c r="E635" s="206"/>
      <c r="F635" s="206"/>
      <c r="G635" s="206"/>
      <c r="H635" s="206"/>
      <c r="I635" s="206"/>
      <c r="J635" s="206"/>
      <c r="K635" s="68"/>
      <c r="L635" s="66"/>
      <c r="M635" s="66">
        <f t="shared" si="49"/>
        <v>0</v>
      </c>
      <c r="N635" s="66"/>
    </row>
    <row r="636" spans="1:14" ht="15.75" hidden="1">
      <c r="A636" s="112"/>
      <c r="B636" s="112"/>
      <c r="C636" s="112"/>
      <c r="D636" s="112"/>
      <c r="E636" s="112"/>
      <c r="F636" s="70"/>
      <c r="G636" s="70"/>
      <c r="H636" s="70"/>
      <c r="I636" s="70"/>
      <c r="J636" s="70"/>
      <c r="K636" s="68"/>
      <c r="L636" s="66"/>
      <c r="M636" s="66">
        <f t="shared" si="49"/>
        <v>0</v>
      </c>
      <c r="N636" s="66"/>
    </row>
    <row r="637" spans="1:14" hidden="1">
      <c r="A637" s="77" t="s">
        <v>176</v>
      </c>
      <c r="B637" s="197" t="s">
        <v>238</v>
      </c>
      <c r="C637" s="198"/>
      <c r="D637" s="198"/>
      <c r="E637" s="198"/>
      <c r="F637" s="198"/>
      <c r="G637" s="199"/>
      <c r="H637" s="77" t="s">
        <v>240</v>
      </c>
      <c r="I637" s="77" t="s">
        <v>284</v>
      </c>
      <c r="J637" s="77" t="s">
        <v>242</v>
      </c>
      <c r="K637" s="68"/>
      <c r="L637" s="66"/>
      <c r="M637" s="66">
        <f t="shared" si="49"/>
        <v>0</v>
      </c>
      <c r="N637" s="66"/>
    </row>
    <row r="638" spans="1:14" hidden="1">
      <c r="A638" s="79" t="s">
        <v>183</v>
      </c>
      <c r="B638" s="79"/>
      <c r="C638" s="91"/>
      <c r="D638" s="91"/>
      <c r="E638" s="91"/>
      <c r="F638" s="91"/>
      <c r="G638" s="91"/>
      <c r="H638" s="79"/>
      <c r="I638" s="79" t="s">
        <v>285</v>
      </c>
      <c r="J638" s="79" t="s">
        <v>286</v>
      </c>
      <c r="K638" s="68"/>
      <c r="L638" s="66"/>
      <c r="M638" s="66">
        <f t="shared" si="49"/>
        <v>0</v>
      </c>
      <c r="N638" s="66"/>
    </row>
    <row r="639" spans="1:14" hidden="1">
      <c r="A639" s="79"/>
      <c r="B639" s="79"/>
      <c r="C639" s="91"/>
      <c r="D639" s="91"/>
      <c r="E639" s="91"/>
      <c r="F639" s="91"/>
      <c r="G639" s="91"/>
      <c r="H639" s="79"/>
      <c r="I639" s="79" t="s">
        <v>216</v>
      </c>
      <c r="J639" s="79"/>
      <c r="K639" s="68"/>
      <c r="L639" s="66"/>
      <c r="M639" s="66">
        <f t="shared" si="49"/>
        <v>0</v>
      </c>
      <c r="N639" s="66"/>
    </row>
    <row r="640" spans="1:14" hidden="1">
      <c r="A640" s="81">
        <v>1</v>
      </c>
      <c r="B640" s="200">
        <v>2</v>
      </c>
      <c r="C640" s="201"/>
      <c r="D640" s="201"/>
      <c r="E640" s="201"/>
      <c r="F640" s="201"/>
      <c r="G640" s="202"/>
      <c r="H640" s="81">
        <v>3</v>
      </c>
      <c r="I640" s="81">
        <v>4</v>
      </c>
      <c r="J640" s="81">
        <v>5</v>
      </c>
      <c r="K640" s="68"/>
      <c r="L640" s="66"/>
      <c r="M640" s="66">
        <f>+M644</f>
        <v>0</v>
      </c>
      <c r="N640" s="66"/>
    </row>
    <row r="641" spans="1:14" hidden="1">
      <c r="A641" s="81">
        <v>1</v>
      </c>
      <c r="B641" s="120" t="s">
        <v>321</v>
      </c>
      <c r="C641" s="94"/>
      <c r="D641" s="94"/>
      <c r="E641" s="94"/>
      <c r="F641" s="94"/>
      <c r="G641" s="94"/>
      <c r="H641" s="88">
        <v>1</v>
      </c>
      <c r="I641" s="109">
        <f>+J641/H641</f>
        <v>0</v>
      </c>
      <c r="J641" s="85">
        <f>+K641</f>
        <v>0</v>
      </c>
      <c r="K641" s="68">
        <f>+[1]ШС23!$DC$25</f>
        <v>0</v>
      </c>
      <c r="L641" s="66"/>
      <c r="M641" s="66">
        <f>+IF(K641=0,0,1)</f>
        <v>0</v>
      </c>
      <c r="N641" s="66"/>
    </row>
    <row r="642" spans="1:14" hidden="1">
      <c r="A642" s="81">
        <v>2</v>
      </c>
      <c r="B642" s="120" t="s">
        <v>322</v>
      </c>
      <c r="C642" s="94"/>
      <c r="D642" s="94"/>
      <c r="E642" s="94"/>
      <c r="F642" s="94"/>
      <c r="G642" s="94"/>
      <c r="H642" s="88">
        <v>1</v>
      </c>
      <c r="I642" s="109">
        <f>+J642/H642</f>
        <v>0</v>
      </c>
      <c r="J642" s="85">
        <f>+K642</f>
        <v>0</v>
      </c>
      <c r="K642" s="68">
        <f>+[1]ШС23!$DD$25</f>
        <v>0</v>
      </c>
      <c r="L642" s="66"/>
      <c r="M642" s="66">
        <f>+IF(K642=0,0,1)</f>
        <v>0</v>
      </c>
      <c r="N642" s="66"/>
    </row>
    <row r="643" spans="1:14" hidden="1">
      <c r="A643" s="81"/>
      <c r="B643" s="120"/>
      <c r="C643" s="121"/>
      <c r="D643" s="121"/>
      <c r="E643" s="121"/>
      <c r="F643" s="121"/>
      <c r="G643" s="121"/>
      <c r="H643" s="120"/>
      <c r="I643" s="120"/>
      <c r="J643" s="109"/>
      <c r="K643" s="68"/>
      <c r="L643" s="66"/>
      <c r="M643" s="66">
        <f>+M644</f>
        <v>0</v>
      </c>
      <c r="N643" s="66"/>
    </row>
    <row r="644" spans="1:14" hidden="1">
      <c r="A644" s="81"/>
      <c r="B644" s="123" t="s">
        <v>207</v>
      </c>
      <c r="C644" s="124"/>
      <c r="D644" s="124"/>
      <c r="E644" s="124"/>
      <c r="F644" s="124"/>
      <c r="G644" s="124"/>
      <c r="H644" s="81" t="s">
        <v>208</v>
      </c>
      <c r="I644" s="81" t="s">
        <v>208</v>
      </c>
      <c r="J644" s="109">
        <f>+K644</f>
        <v>0</v>
      </c>
      <c r="K644" s="68"/>
      <c r="L644" s="135"/>
      <c r="M644" s="66">
        <f>+IF(J644=0,0,1)</f>
        <v>0</v>
      </c>
      <c r="N644" s="66"/>
    </row>
    <row r="645" spans="1:14" ht="15.75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68"/>
      <c r="L645" s="66"/>
      <c r="M645" s="66">
        <f t="shared" ref="M645:M659" si="50">+M646</f>
        <v>1</v>
      </c>
      <c r="N645" s="66"/>
    </row>
    <row r="646" spans="1:14" ht="15.75">
      <c r="A646" s="206" t="s">
        <v>264</v>
      </c>
      <c r="B646" s="206"/>
      <c r="C646" s="206"/>
      <c r="D646" s="206"/>
      <c r="E646" s="206"/>
      <c r="F646" s="206"/>
      <c r="G646" s="206"/>
      <c r="H646" s="206"/>
      <c r="I646" s="206"/>
      <c r="J646" s="206"/>
      <c r="K646" s="68"/>
      <c r="L646" s="66"/>
      <c r="M646" s="66">
        <f t="shared" si="50"/>
        <v>1</v>
      </c>
      <c r="N646" s="66"/>
    </row>
    <row r="647" spans="1:14">
      <c r="A647" s="112"/>
      <c r="B647" s="112"/>
      <c r="C647" s="112"/>
      <c r="D647" s="112"/>
      <c r="E647" s="112"/>
      <c r="F647" s="112"/>
      <c r="G647" s="67"/>
      <c r="H647" s="67"/>
      <c r="I647" s="67"/>
      <c r="J647" s="67"/>
      <c r="K647" s="68"/>
      <c r="L647" s="66"/>
      <c r="M647" s="66">
        <f t="shared" si="50"/>
        <v>1</v>
      </c>
      <c r="N647" s="66"/>
    </row>
    <row r="648" spans="1:14" ht="15.75">
      <c r="A648" s="114" t="s">
        <v>171</v>
      </c>
      <c r="B648" s="115"/>
      <c r="C648" s="112"/>
      <c r="D648" s="72"/>
      <c r="E648" s="116"/>
      <c r="F648" s="116"/>
      <c r="G648" s="116"/>
      <c r="H648" s="116"/>
      <c r="I648" s="116"/>
      <c r="J648" s="116"/>
      <c r="K648" s="68"/>
      <c r="L648" s="66"/>
      <c r="M648" s="66">
        <f t="shared" si="50"/>
        <v>1</v>
      </c>
      <c r="N648" s="66"/>
    </row>
    <row r="649" spans="1:14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68"/>
      <c r="L649" s="66"/>
      <c r="M649" s="66">
        <f t="shared" si="50"/>
        <v>1</v>
      </c>
      <c r="N649" s="66"/>
    </row>
    <row r="650" spans="1:14" ht="15.75">
      <c r="A650" s="114" t="s">
        <v>173</v>
      </c>
      <c r="B650" s="115"/>
      <c r="C650" s="112"/>
      <c r="D650" s="76" t="s">
        <v>39</v>
      </c>
      <c r="E650" s="117"/>
      <c r="F650" s="117"/>
      <c r="G650" s="117"/>
      <c r="H650" s="117"/>
      <c r="I650" s="117"/>
      <c r="J650" s="117"/>
      <c r="K650" s="68"/>
      <c r="L650" s="66"/>
      <c r="M650" s="66">
        <f t="shared" si="50"/>
        <v>1</v>
      </c>
      <c r="N650" s="66"/>
    </row>
    <row r="651" spans="1:14" ht="15.75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68"/>
      <c r="L651" s="66"/>
      <c r="M651" s="66">
        <f t="shared" si="50"/>
        <v>1</v>
      </c>
      <c r="N651" s="66"/>
    </row>
    <row r="652" spans="1:14" ht="15.75">
      <c r="A652" s="206" t="s">
        <v>283</v>
      </c>
      <c r="B652" s="206"/>
      <c r="C652" s="206"/>
      <c r="D652" s="206"/>
      <c r="E652" s="206"/>
      <c r="F652" s="206"/>
      <c r="G652" s="206"/>
      <c r="H652" s="206"/>
      <c r="I652" s="206"/>
      <c r="J652" s="206"/>
      <c r="K652" s="68"/>
      <c r="L652" s="66"/>
      <c r="M652" s="66">
        <f t="shared" si="50"/>
        <v>1</v>
      </c>
      <c r="N652" s="66"/>
    </row>
    <row r="653" spans="1:14" ht="15.75">
      <c r="A653" s="112"/>
      <c r="B653" s="112"/>
      <c r="C653" s="112"/>
      <c r="D653" s="112"/>
      <c r="E653" s="112"/>
      <c r="F653" s="70"/>
      <c r="G653" s="70"/>
      <c r="H653" s="70"/>
      <c r="I653" s="70"/>
      <c r="J653" s="70"/>
      <c r="K653" s="68"/>
      <c r="L653" s="66"/>
      <c r="M653" s="66">
        <f t="shared" si="50"/>
        <v>1</v>
      </c>
      <c r="N653" s="66"/>
    </row>
    <row r="654" spans="1:14">
      <c r="A654" s="77" t="s">
        <v>176</v>
      </c>
      <c r="B654" s="197" t="s">
        <v>238</v>
      </c>
      <c r="C654" s="198"/>
      <c r="D654" s="198"/>
      <c r="E654" s="198"/>
      <c r="F654" s="198"/>
      <c r="G654" s="199"/>
      <c r="H654" s="77" t="s">
        <v>329</v>
      </c>
      <c r="I654" s="77" t="s">
        <v>284</v>
      </c>
      <c r="J654" s="77" t="s">
        <v>242</v>
      </c>
      <c r="K654" s="68"/>
      <c r="L654" s="66"/>
      <c r="M654" s="66">
        <f t="shared" si="50"/>
        <v>1</v>
      </c>
      <c r="N654" s="66"/>
    </row>
    <row r="655" spans="1:14">
      <c r="A655" s="79" t="s">
        <v>183</v>
      </c>
      <c r="B655" s="79"/>
      <c r="C655" s="91"/>
      <c r="D655" s="91"/>
      <c r="E655" s="91"/>
      <c r="F655" s="91"/>
      <c r="G655" s="91"/>
      <c r="H655" s="79" t="s">
        <v>330</v>
      </c>
      <c r="I655" s="79" t="s">
        <v>285</v>
      </c>
      <c r="J655" s="79" t="s">
        <v>286</v>
      </c>
      <c r="K655" s="68"/>
      <c r="L655" s="66"/>
      <c r="M655" s="66">
        <f t="shared" si="50"/>
        <v>1</v>
      </c>
      <c r="N655" s="66"/>
    </row>
    <row r="656" spans="1:14">
      <c r="A656" s="79"/>
      <c r="B656" s="79"/>
      <c r="C656" s="91"/>
      <c r="D656" s="91"/>
      <c r="E656" s="91"/>
      <c r="F656" s="91"/>
      <c r="G656" s="91"/>
      <c r="H656" s="79"/>
      <c r="I656" s="79" t="s">
        <v>216</v>
      </c>
      <c r="J656" s="79"/>
      <c r="K656" s="68"/>
      <c r="L656" s="66"/>
      <c r="M656" s="66">
        <f t="shared" si="50"/>
        <v>1</v>
      </c>
      <c r="N656" s="66"/>
    </row>
    <row r="657" spans="1:14">
      <c r="A657" s="81">
        <v>1</v>
      </c>
      <c r="B657" s="200">
        <v>2</v>
      </c>
      <c r="C657" s="201"/>
      <c r="D657" s="201"/>
      <c r="E657" s="201"/>
      <c r="F657" s="201"/>
      <c r="G657" s="202"/>
      <c r="H657" s="81">
        <v>3</v>
      </c>
      <c r="I657" s="81">
        <v>4</v>
      </c>
      <c r="J657" s="81">
        <v>5</v>
      </c>
      <c r="K657" s="68"/>
      <c r="L657" s="66"/>
      <c r="M657" s="66">
        <f t="shared" si="50"/>
        <v>1</v>
      </c>
      <c r="N657" s="66"/>
    </row>
    <row r="658" spans="1:14">
      <c r="A658" s="81">
        <v>1</v>
      </c>
      <c r="B658" s="120" t="s">
        <v>331</v>
      </c>
      <c r="C658" s="121"/>
      <c r="D658" s="121"/>
      <c r="E658" s="121"/>
      <c r="F658" s="121"/>
      <c r="G658" s="121"/>
      <c r="H658" s="109">
        <f>+ROUND(J658/I658,2)</f>
        <v>50062.080000000002</v>
      </c>
      <c r="I658" s="109">
        <v>135.30000000000001</v>
      </c>
      <c r="J658" s="109">
        <f>+J660</f>
        <v>6773400</v>
      </c>
      <c r="K658" s="68"/>
      <c r="L658" s="66"/>
      <c r="M658" s="66">
        <f t="shared" si="50"/>
        <v>1</v>
      </c>
      <c r="N658" s="66"/>
    </row>
    <row r="659" spans="1:14">
      <c r="A659" s="81"/>
      <c r="B659" s="120"/>
      <c r="C659" s="121"/>
      <c r="D659" s="121"/>
      <c r="E659" s="121"/>
      <c r="F659" s="121"/>
      <c r="G659" s="121"/>
      <c r="H659" s="120"/>
      <c r="I659" s="120"/>
      <c r="J659" s="109"/>
      <c r="K659" s="68"/>
      <c r="L659" s="66"/>
      <c r="M659" s="66">
        <f t="shared" si="50"/>
        <v>1</v>
      </c>
      <c r="N659" s="66"/>
    </row>
    <row r="660" spans="1:14">
      <c r="A660" s="81"/>
      <c r="B660" s="123" t="s">
        <v>207</v>
      </c>
      <c r="C660" s="124"/>
      <c r="D660" s="124"/>
      <c r="E660" s="124"/>
      <c r="F660" s="124"/>
      <c r="G660" s="124"/>
      <c r="H660" s="81" t="s">
        <v>208</v>
      </c>
      <c r="I660" s="81" t="s">
        <v>208</v>
      </c>
      <c r="J660" s="109">
        <f>+K660</f>
        <v>6773400</v>
      </c>
      <c r="K660" s="68">
        <f>+[1]ШС23!$L$25+[1]ШС23!$K$25</f>
        <v>6773400</v>
      </c>
      <c r="L660" s="66"/>
      <c r="M660" s="66">
        <f>+IF(K660=0,0,1)</f>
        <v>1</v>
      </c>
      <c r="N660" s="66"/>
    </row>
    <row r="661" spans="1:14" hidden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8"/>
      <c r="L661" s="66"/>
      <c r="M661" s="66">
        <f t="shared" ref="M661:M673" si="51">+M662</f>
        <v>0</v>
      </c>
      <c r="N661" s="66"/>
    </row>
    <row r="662" spans="1:14" ht="15.75" hidden="1">
      <c r="A662" s="196" t="s">
        <v>291</v>
      </c>
      <c r="B662" s="196"/>
      <c r="C662" s="196"/>
      <c r="D662" s="196"/>
      <c r="E662" s="196"/>
      <c r="F662" s="196"/>
      <c r="G662" s="196"/>
      <c r="H662" s="196"/>
      <c r="I662" s="196"/>
      <c r="J662" s="196"/>
      <c r="K662" s="63"/>
      <c r="L662" s="66"/>
      <c r="M662" s="66">
        <f t="shared" si="51"/>
        <v>0</v>
      </c>
      <c r="N662" s="66"/>
    </row>
    <row r="663" spans="1:14" hidden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8"/>
      <c r="L663" s="66"/>
      <c r="M663" s="66">
        <f t="shared" si="51"/>
        <v>0</v>
      </c>
      <c r="N663" s="66"/>
    </row>
    <row r="664" spans="1:14" ht="15.75" hidden="1">
      <c r="A664" s="69" t="s">
        <v>171</v>
      </c>
      <c r="B664" s="110"/>
      <c r="C664" s="110"/>
      <c r="D664" s="71" t="str">
        <f>+[1]Авт!N89</f>
        <v>81307017Ш10100005</v>
      </c>
      <c r="E664" s="111"/>
      <c r="F664" s="111"/>
      <c r="G664" s="111"/>
      <c r="H664" s="111"/>
      <c r="I664" s="111"/>
      <c r="J664" s="111"/>
      <c r="K664" s="68"/>
      <c r="L664" s="66"/>
      <c r="M664" s="66">
        <f t="shared" si="51"/>
        <v>0</v>
      </c>
      <c r="N664" s="66"/>
    </row>
    <row r="665" spans="1:14" hidden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8"/>
      <c r="L665" s="66"/>
      <c r="M665" s="66">
        <f t="shared" si="51"/>
        <v>0</v>
      </c>
      <c r="N665" s="66"/>
    </row>
    <row r="666" spans="1:14" ht="15.75" hidden="1">
      <c r="A666" s="69" t="s">
        <v>173</v>
      </c>
      <c r="B666" s="110"/>
      <c r="C666" s="110"/>
      <c r="D666" s="76" t="s">
        <v>299</v>
      </c>
      <c r="E666" s="113"/>
      <c r="F666" s="113"/>
      <c r="G666" s="113"/>
      <c r="H666" s="113"/>
      <c r="I666" s="113"/>
      <c r="J666" s="113"/>
      <c r="K666" s="68"/>
      <c r="L666" s="66"/>
      <c r="M666" s="66">
        <f t="shared" si="51"/>
        <v>0</v>
      </c>
      <c r="N666" s="66"/>
    </row>
    <row r="667" spans="1:14" hidden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8"/>
      <c r="L667" s="66"/>
      <c r="M667" s="66">
        <f t="shared" si="51"/>
        <v>0</v>
      </c>
      <c r="N667" s="66"/>
    </row>
    <row r="668" spans="1:14" hidden="1">
      <c r="A668" s="77" t="s">
        <v>176</v>
      </c>
      <c r="B668" s="197" t="s">
        <v>292</v>
      </c>
      <c r="C668" s="198"/>
      <c r="D668" s="198"/>
      <c r="E668" s="198"/>
      <c r="F668" s="198"/>
      <c r="G668" s="199"/>
      <c r="H668" s="77" t="s">
        <v>293</v>
      </c>
      <c r="I668" s="77" t="s">
        <v>240</v>
      </c>
      <c r="J668" s="78" t="s">
        <v>294</v>
      </c>
      <c r="K668" s="68"/>
      <c r="L668" s="66"/>
      <c r="M668" s="66">
        <f t="shared" si="51"/>
        <v>0</v>
      </c>
      <c r="N668" s="66"/>
    </row>
    <row r="669" spans="1:14" hidden="1">
      <c r="A669" s="79" t="s">
        <v>183</v>
      </c>
      <c r="B669" s="79"/>
      <c r="C669" s="91"/>
      <c r="D669" s="91"/>
      <c r="E669" s="91"/>
      <c r="F669" s="91"/>
      <c r="G669" s="91"/>
      <c r="H669" s="79" t="s">
        <v>295</v>
      </c>
      <c r="I669" s="79" t="s">
        <v>244</v>
      </c>
      <c r="J669" s="80" t="s">
        <v>296</v>
      </c>
      <c r="K669" s="68"/>
      <c r="L669" s="66"/>
      <c r="M669" s="66">
        <f t="shared" si="51"/>
        <v>0</v>
      </c>
      <c r="N669" s="66"/>
    </row>
    <row r="670" spans="1:14" hidden="1">
      <c r="A670" s="79"/>
      <c r="B670" s="79"/>
      <c r="C670" s="91"/>
      <c r="D670" s="91"/>
      <c r="E670" s="91"/>
      <c r="F670" s="91"/>
      <c r="G670" s="91"/>
      <c r="H670" s="79"/>
      <c r="I670" s="79"/>
      <c r="J670" s="80" t="s">
        <v>286</v>
      </c>
      <c r="K670" s="68"/>
      <c r="L670" s="66"/>
      <c r="M670" s="66">
        <f t="shared" si="51"/>
        <v>0</v>
      </c>
      <c r="N670" s="66"/>
    </row>
    <row r="671" spans="1:14" hidden="1">
      <c r="A671" s="81">
        <v>1</v>
      </c>
      <c r="B671" s="200">
        <v>2</v>
      </c>
      <c r="C671" s="201"/>
      <c r="D671" s="201"/>
      <c r="E671" s="201"/>
      <c r="F671" s="201"/>
      <c r="G671" s="202"/>
      <c r="H671" s="81">
        <v>3</v>
      </c>
      <c r="I671" s="81">
        <v>4</v>
      </c>
      <c r="J671" s="82">
        <v>5</v>
      </c>
      <c r="K671" s="68"/>
      <c r="L671" s="66"/>
      <c r="M671" s="66">
        <f t="shared" si="51"/>
        <v>0</v>
      </c>
      <c r="N671" s="66"/>
    </row>
    <row r="672" spans="1:14" hidden="1">
      <c r="A672" s="88">
        <v>1</v>
      </c>
      <c r="B672" s="203" t="s">
        <v>332</v>
      </c>
      <c r="C672" s="204"/>
      <c r="D672" s="204"/>
      <c r="E672" s="204"/>
      <c r="F672" s="204"/>
      <c r="G672" s="205"/>
      <c r="H672" s="109">
        <f>+K674</f>
        <v>0</v>
      </c>
      <c r="I672" s="84">
        <v>1</v>
      </c>
      <c r="J672" s="109">
        <f>+K674</f>
        <v>0</v>
      </c>
      <c r="K672" s="68"/>
      <c r="L672" s="66"/>
      <c r="M672" s="66">
        <f t="shared" si="51"/>
        <v>0</v>
      </c>
      <c r="N672" s="66"/>
    </row>
    <row r="673" spans="1:14" hidden="1">
      <c r="A673" s="88"/>
      <c r="B673" s="200"/>
      <c r="C673" s="201"/>
      <c r="D673" s="201"/>
      <c r="E673" s="201"/>
      <c r="F673" s="201"/>
      <c r="G673" s="202"/>
      <c r="H673" s="88"/>
      <c r="I673" s="81"/>
      <c r="J673" s="97"/>
      <c r="K673" s="68"/>
      <c r="L673" s="66"/>
      <c r="M673" s="66">
        <f t="shared" si="51"/>
        <v>0</v>
      </c>
      <c r="N673" s="66"/>
    </row>
    <row r="674" spans="1:14" hidden="1">
      <c r="A674" s="88"/>
      <c r="B674" s="203" t="s">
        <v>207</v>
      </c>
      <c r="C674" s="204"/>
      <c r="D674" s="204"/>
      <c r="E674" s="204"/>
      <c r="F674" s="204"/>
      <c r="G674" s="205"/>
      <c r="H674" s="88" t="s">
        <v>208</v>
      </c>
      <c r="I674" s="81" t="s">
        <v>208</v>
      </c>
      <c r="J674" s="109">
        <f>+J672</f>
        <v>0</v>
      </c>
      <c r="K674" s="68">
        <f>+[1]ШС23!$O$25</f>
        <v>0</v>
      </c>
      <c r="L674" s="66"/>
      <c r="M674" s="66">
        <f>+IF(K674=0,0,1)</f>
        <v>0</v>
      </c>
      <c r="N674" s="66"/>
    </row>
    <row r="675" spans="1:14" hidden="1">
      <c r="M675" s="136">
        <f>+M676</f>
        <v>0</v>
      </c>
    </row>
    <row r="676" spans="1:14" ht="15.75" hidden="1">
      <c r="A676" s="206" t="s">
        <v>264</v>
      </c>
      <c r="B676" s="206"/>
      <c r="C676" s="206"/>
      <c r="D676" s="206"/>
      <c r="E676" s="206"/>
      <c r="F676" s="206"/>
      <c r="G676" s="206"/>
      <c r="H676" s="206"/>
      <c r="I676" s="206"/>
      <c r="J676" s="206"/>
      <c r="K676" s="68"/>
      <c r="L676" s="66"/>
      <c r="M676" s="66">
        <f t="shared" ref="M676:M679" si="52">+M677</f>
        <v>0</v>
      </c>
      <c r="N676" s="66"/>
    </row>
    <row r="677" spans="1:14" hidden="1">
      <c r="A677" s="112"/>
      <c r="B677" s="112"/>
      <c r="C677" s="112"/>
      <c r="D677" s="112"/>
      <c r="E677" s="112"/>
      <c r="F677" s="112"/>
      <c r="G677" s="67"/>
      <c r="H677" s="67"/>
      <c r="I677" s="67"/>
      <c r="J677" s="67"/>
      <c r="K677" s="68"/>
      <c r="L677" s="66"/>
      <c r="M677" s="66">
        <f t="shared" si="52"/>
        <v>0</v>
      </c>
      <c r="N677" s="66"/>
    </row>
    <row r="678" spans="1:14" ht="15.75" hidden="1">
      <c r="A678" s="114" t="s">
        <v>171</v>
      </c>
      <c r="B678" s="115"/>
      <c r="C678" s="112"/>
      <c r="D678" s="71" t="str">
        <f>+D664</f>
        <v>81307017Ш10100005</v>
      </c>
      <c r="E678" s="116"/>
      <c r="F678" s="116"/>
      <c r="G678" s="116"/>
      <c r="H678" s="116"/>
      <c r="I678" s="116"/>
      <c r="J678" s="116"/>
      <c r="K678" s="68"/>
      <c r="L678" s="66"/>
      <c r="M678" s="66">
        <f t="shared" si="52"/>
        <v>0</v>
      </c>
      <c r="N678" s="66"/>
    </row>
    <row r="679" spans="1:14" hidden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68"/>
      <c r="L679" s="66"/>
      <c r="M679" s="66">
        <f t="shared" si="52"/>
        <v>0</v>
      </c>
      <c r="N679" s="66"/>
    </row>
    <row r="680" spans="1:14" ht="15.75" hidden="1">
      <c r="A680" s="114" t="s">
        <v>173</v>
      </c>
      <c r="B680" s="115"/>
      <c r="C680" s="112"/>
      <c r="D680" s="76" t="s">
        <v>299</v>
      </c>
      <c r="E680" s="117"/>
      <c r="F680" s="117"/>
      <c r="G680" s="117"/>
      <c r="H680" s="117"/>
      <c r="I680" s="117"/>
      <c r="J680" s="117"/>
      <c r="K680" s="68"/>
      <c r="L680" s="66"/>
      <c r="M680" s="66">
        <f>+IF(M699+M689=0,0,1)</f>
        <v>0</v>
      </c>
      <c r="N680" s="66"/>
    </row>
    <row r="681" spans="1:14" ht="15.75" hidden="1">
      <c r="A681" s="114"/>
      <c r="B681" s="115"/>
      <c r="C681" s="118"/>
      <c r="D681" s="118"/>
      <c r="E681" s="118"/>
      <c r="F681" s="118"/>
      <c r="G681" s="67"/>
      <c r="H681" s="67"/>
      <c r="I681" s="67"/>
      <c r="J681" s="67"/>
      <c r="K681" s="68"/>
      <c r="L681" s="66"/>
      <c r="M681" s="66">
        <f>+M682</f>
        <v>0</v>
      </c>
      <c r="N681" s="66"/>
    </row>
    <row r="682" spans="1:14" ht="15.75" hidden="1">
      <c r="A682" s="206" t="s">
        <v>279</v>
      </c>
      <c r="B682" s="206"/>
      <c r="C682" s="206"/>
      <c r="D682" s="206"/>
      <c r="E682" s="206"/>
      <c r="F682" s="206"/>
      <c r="G682" s="206"/>
      <c r="H682" s="206"/>
      <c r="I682" s="206"/>
      <c r="J682" s="206"/>
      <c r="K682" s="68"/>
      <c r="L682" s="66"/>
      <c r="M682" s="66">
        <f t="shared" ref="M682:M686" si="53">+M683</f>
        <v>0</v>
      </c>
      <c r="N682" s="66"/>
    </row>
    <row r="683" spans="1:14" hidden="1">
      <c r="A683" s="112"/>
      <c r="B683" s="112"/>
      <c r="C683" s="112"/>
      <c r="D683" s="112"/>
      <c r="E683" s="112"/>
      <c r="F683" s="67"/>
      <c r="G683" s="67"/>
      <c r="H683" s="67"/>
      <c r="I683" s="67"/>
      <c r="J683" s="67"/>
      <c r="K683" s="68"/>
      <c r="L683" s="66"/>
      <c r="M683" s="66">
        <f t="shared" si="53"/>
        <v>0</v>
      </c>
      <c r="N683" s="66"/>
    </row>
    <row r="684" spans="1:14" hidden="1">
      <c r="A684" s="77" t="s">
        <v>176</v>
      </c>
      <c r="B684" s="197" t="s">
        <v>238</v>
      </c>
      <c r="C684" s="198"/>
      <c r="D684" s="198"/>
      <c r="E684" s="198"/>
      <c r="F684" s="198"/>
      <c r="G684" s="198"/>
      <c r="H684" s="199"/>
      <c r="I684" s="77" t="s">
        <v>240</v>
      </c>
      <c r="J684" s="78" t="s">
        <v>266</v>
      </c>
      <c r="K684" s="68"/>
      <c r="L684" s="66"/>
      <c r="M684" s="66">
        <f t="shared" si="53"/>
        <v>0</v>
      </c>
      <c r="N684" s="66"/>
    </row>
    <row r="685" spans="1:14" hidden="1">
      <c r="A685" s="79" t="s">
        <v>183</v>
      </c>
      <c r="B685" s="79"/>
      <c r="C685" s="91"/>
      <c r="D685" s="91"/>
      <c r="E685" s="91"/>
      <c r="F685" s="91"/>
      <c r="G685" s="91"/>
      <c r="H685" s="126"/>
      <c r="I685" s="79" t="s">
        <v>280</v>
      </c>
      <c r="J685" s="80" t="s">
        <v>281</v>
      </c>
      <c r="K685" s="68"/>
      <c r="L685" s="66"/>
      <c r="M685" s="66">
        <f t="shared" si="53"/>
        <v>0</v>
      </c>
      <c r="N685" s="66"/>
    </row>
    <row r="686" spans="1:14" hidden="1">
      <c r="A686" s="79"/>
      <c r="B686" s="79"/>
      <c r="C686" s="91"/>
      <c r="D686" s="91"/>
      <c r="E686" s="91"/>
      <c r="F686" s="91"/>
      <c r="G686" s="91"/>
      <c r="H686" s="127"/>
      <c r="I686" s="79"/>
      <c r="J686" s="80"/>
      <c r="K686" s="68"/>
      <c r="L686" s="66"/>
      <c r="M686" s="66">
        <f t="shared" si="53"/>
        <v>0</v>
      </c>
      <c r="N686" s="66"/>
    </row>
    <row r="687" spans="1:14" hidden="1">
      <c r="A687" s="81">
        <v>1</v>
      </c>
      <c r="B687" s="200">
        <v>2</v>
      </c>
      <c r="C687" s="201"/>
      <c r="D687" s="201"/>
      <c r="E687" s="201"/>
      <c r="F687" s="201"/>
      <c r="G687" s="201"/>
      <c r="H687" s="202"/>
      <c r="I687" s="81">
        <v>3</v>
      </c>
      <c r="J687" s="82">
        <v>4</v>
      </c>
      <c r="K687" s="68"/>
      <c r="L687" s="66"/>
      <c r="M687" s="66">
        <f>+M689</f>
        <v>0</v>
      </c>
      <c r="N687" s="66"/>
    </row>
    <row r="688" spans="1:14" hidden="1">
      <c r="A688" s="81">
        <v>1</v>
      </c>
      <c r="B688" s="123" t="s">
        <v>333</v>
      </c>
      <c r="C688" s="124"/>
      <c r="D688" s="124"/>
      <c r="E688" s="124"/>
      <c r="F688" s="124"/>
      <c r="G688" s="124"/>
      <c r="H688" s="124"/>
      <c r="I688" s="122">
        <v>1</v>
      </c>
      <c r="J688" s="109">
        <f>+K689</f>
        <v>0</v>
      </c>
      <c r="K688" s="68"/>
      <c r="L688" s="66"/>
      <c r="M688" s="66">
        <f>+M689</f>
        <v>0</v>
      </c>
      <c r="N688" s="66"/>
    </row>
    <row r="689" spans="1:14" hidden="1">
      <c r="A689" s="81"/>
      <c r="B689" s="123" t="s">
        <v>207</v>
      </c>
      <c r="C689" s="124"/>
      <c r="D689" s="124"/>
      <c r="E689" s="124"/>
      <c r="F689" s="124"/>
      <c r="G689" s="124"/>
      <c r="H689" s="124"/>
      <c r="I689" s="81" t="s">
        <v>208</v>
      </c>
      <c r="J689" s="109">
        <f>+SUM(J688:J688)</f>
        <v>0</v>
      </c>
      <c r="K689" s="68">
        <f>+[1]ШС23!$Q$25</f>
        <v>0</v>
      </c>
      <c r="L689" s="66"/>
      <c r="M689" s="66">
        <f t="shared" ref="M689" si="54">+IF(K689=0,0,1)</f>
        <v>0</v>
      </c>
      <c r="N689" s="66"/>
    </row>
    <row r="690" spans="1:14" ht="15.75" hidden="1">
      <c r="A690" s="125"/>
      <c r="B690" s="125"/>
      <c r="C690" s="125"/>
      <c r="D690" s="125"/>
      <c r="E690" s="125"/>
      <c r="F690" s="70"/>
      <c r="G690" s="70"/>
      <c r="H690" s="70"/>
      <c r="I690" s="70"/>
      <c r="J690" s="70"/>
      <c r="K690" s="68"/>
      <c r="L690" s="66"/>
      <c r="M690" s="66">
        <f t="shared" ref="M690:M698" si="55">+M691</f>
        <v>0</v>
      </c>
      <c r="N690" s="66"/>
    </row>
    <row r="691" spans="1:14" ht="15.75" hidden="1">
      <c r="A691" s="206" t="s">
        <v>283</v>
      </c>
      <c r="B691" s="206"/>
      <c r="C691" s="206"/>
      <c r="D691" s="206"/>
      <c r="E691" s="206"/>
      <c r="F691" s="206"/>
      <c r="G691" s="206"/>
      <c r="H691" s="206"/>
      <c r="I691" s="206"/>
      <c r="J691" s="206"/>
      <c r="K691" s="68"/>
      <c r="L691" s="66"/>
      <c r="M691" s="66">
        <f t="shared" si="55"/>
        <v>0</v>
      </c>
      <c r="N691" s="66"/>
    </row>
    <row r="692" spans="1:14" ht="15.75" hidden="1">
      <c r="A692" s="112"/>
      <c r="B692" s="112"/>
      <c r="C692" s="112"/>
      <c r="D692" s="112"/>
      <c r="E692" s="112"/>
      <c r="F692" s="70"/>
      <c r="G692" s="70"/>
      <c r="H692" s="70"/>
      <c r="I692" s="70"/>
      <c r="J692" s="70"/>
      <c r="K692" s="68"/>
      <c r="L692" s="66"/>
      <c r="M692" s="66">
        <f t="shared" si="55"/>
        <v>0</v>
      </c>
      <c r="N692" s="66"/>
    </row>
    <row r="693" spans="1:14" hidden="1">
      <c r="A693" s="77" t="s">
        <v>176</v>
      </c>
      <c r="B693" s="197" t="s">
        <v>238</v>
      </c>
      <c r="C693" s="198"/>
      <c r="D693" s="198"/>
      <c r="E693" s="198"/>
      <c r="F693" s="198"/>
      <c r="G693" s="199"/>
      <c r="H693" s="77" t="s">
        <v>240</v>
      </c>
      <c r="I693" s="77" t="s">
        <v>284</v>
      </c>
      <c r="J693" s="77" t="s">
        <v>242</v>
      </c>
      <c r="K693" s="68"/>
      <c r="L693" s="66"/>
      <c r="M693" s="66">
        <f t="shared" si="55"/>
        <v>0</v>
      </c>
      <c r="N693" s="66"/>
    </row>
    <row r="694" spans="1:14" hidden="1">
      <c r="A694" s="79" t="s">
        <v>183</v>
      </c>
      <c r="B694" s="79"/>
      <c r="C694" s="91"/>
      <c r="D694" s="91"/>
      <c r="E694" s="91"/>
      <c r="F694" s="91"/>
      <c r="G694" s="91"/>
      <c r="H694" s="79"/>
      <c r="I694" s="79" t="s">
        <v>285</v>
      </c>
      <c r="J694" s="79" t="s">
        <v>286</v>
      </c>
      <c r="K694" s="68"/>
      <c r="L694" s="66"/>
      <c r="M694" s="66">
        <f t="shared" si="55"/>
        <v>0</v>
      </c>
      <c r="N694" s="66"/>
    </row>
    <row r="695" spans="1:14" hidden="1">
      <c r="A695" s="79"/>
      <c r="B695" s="79"/>
      <c r="C695" s="91"/>
      <c r="D695" s="91"/>
      <c r="E695" s="91"/>
      <c r="F695" s="91"/>
      <c r="G695" s="91"/>
      <c r="H695" s="79"/>
      <c r="I695" s="79" t="s">
        <v>216</v>
      </c>
      <c r="J695" s="79"/>
      <c r="K695" s="68"/>
      <c r="L695" s="66"/>
      <c r="M695" s="66">
        <f t="shared" si="55"/>
        <v>0</v>
      </c>
      <c r="N695" s="66"/>
    </row>
    <row r="696" spans="1:14" hidden="1">
      <c r="A696" s="81">
        <v>1</v>
      </c>
      <c r="B696" s="200">
        <v>2</v>
      </c>
      <c r="C696" s="201"/>
      <c r="D696" s="201"/>
      <c r="E696" s="201"/>
      <c r="F696" s="201"/>
      <c r="G696" s="202"/>
      <c r="H696" s="81">
        <v>3</v>
      </c>
      <c r="I696" s="81">
        <v>4</v>
      </c>
      <c r="J696" s="81">
        <v>5</v>
      </c>
      <c r="K696" s="68"/>
      <c r="L696" s="66"/>
      <c r="M696" s="66">
        <f t="shared" si="55"/>
        <v>0</v>
      </c>
      <c r="N696" s="66"/>
    </row>
    <row r="697" spans="1:14" hidden="1">
      <c r="A697" s="81">
        <v>1</v>
      </c>
      <c r="B697" s="120" t="s">
        <v>322</v>
      </c>
      <c r="C697" s="94"/>
      <c r="D697" s="94"/>
      <c r="E697" s="94"/>
      <c r="F697" s="94"/>
      <c r="G697" s="94"/>
      <c r="H697" s="88">
        <v>1</v>
      </c>
      <c r="I697" s="109">
        <f>+J697/H697</f>
        <v>0</v>
      </c>
      <c r="J697" s="85">
        <f>+K699</f>
        <v>0</v>
      </c>
      <c r="K697" s="68"/>
      <c r="L697" s="66"/>
      <c r="M697" s="66">
        <f t="shared" si="55"/>
        <v>0</v>
      </c>
      <c r="N697" s="66"/>
    </row>
    <row r="698" spans="1:14" hidden="1">
      <c r="A698" s="81"/>
      <c r="B698" s="120"/>
      <c r="C698" s="121"/>
      <c r="D698" s="121"/>
      <c r="E698" s="121"/>
      <c r="F698" s="121"/>
      <c r="G698" s="121"/>
      <c r="H698" s="120"/>
      <c r="I698" s="120"/>
      <c r="J698" s="109"/>
      <c r="K698" s="68"/>
      <c r="L698" s="66"/>
      <c r="M698" s="66">
        <f t="shared" si="55"/>
        <v>0</v>
      </c>
      <c r="N698" s="66"/>
    </row>
    <row r="699" spans="1:14" hidden="1">
      <c r="A699" s="81"/>
      <c r="B699" s="123" t="s">
        <v>207</v>
      </c>
      <c r="C699" s="124"/>
      <c r="D699" s="124"/>
      <c r="E699" s="124"/>
      <c r="F699" s="124"/>
      <c r="G699" s="124"/>
      <c r="H699" s="81" t="s">
        <v>208</v>
      </c>
      <c r="I699" s="81" t="s">
        <v>208</v>
      </c>
      <c r="J699" s="109">
        <f>+K699</f>
        <v>0</v>
      </c>
      <c r="K699" s="68">
        <f>+[1]ШС23!$R$25</f>
        <v>0</v>
      </c>
      <c r="L699" s="135"/>
      <c r="M699" s="66">
        <f>+IF(K699=0,0,1)</f>
        <v>0</v>
      </c>
      <c r="N699" s="66"/>
    </row>
    <row r="700" spans="1:14" hidden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8"/>
      <c r="L700" s="66"/>
      <c r="M700" s="66">
        <f t="shared" ref="M700:M709" si="56">+M701</f>
        <v>0</v>
      </c>
      <c r="N700" s="66"/>
    </row>
    <row r="701" spans="1:14" ht="15.75" hidden="1">
      <c r="A701" s="196" t="s">
        <v>291</v>
      </c>
      <c r="B701" s="196"/>
      <c r="C701" s="196"/>
      <c r="D701" s="196"/>
      <c r="E701" s="196"/>
      <c r="F701" s="196"/>
      <c r="G701" s="196"/>
      <c r="H701" s="196"/>
      <c r="I701" s="196"/>
      <c r="J701" s="196"/>
      <c r="K701" s="63"/>
      <c r="L701" s="66"/>
      <c r="M701" s="66">
        <f t="shared" si="56"/>
        <v>0</v>
      </c>
      <c r="N701" s="66"/>
    </row>
    <row r="702" spans="1:14" hidden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8"/>
      <c r="L702" s="66"/>
      <c r="M702" s="66">
        <f t="shared" si="56"/>
        <v>0</v>
      </c>
      <c r="N702" s="66"/>
    </row>
    <row r="703" spans="1:14" ht="15.75" hidden="1">
      <c r="A703" s="69" t="s">
        <v>171</v>
      </c>
      <c r="B703" s="110"/>
      <c r="C703" s="110"/>
      <c r="D703" s="71" t="str">
        <f>+[1]Авт!N96</f>
        <v>81307017Ш10200005</v>
      </c>
      <c r="E703" s="111"/>
      <c r="F703" s="111"/>
      <c r="G703" s="111"/>
      <c r="H703" s="111"/>
      <c r="I703" s="111"/>
      <c r="J703" s="111"/>
      <c r="K703" s="68"/>
      <c r="L703" s="66"/>
      <c r="M703" s="66">
        <f t="shared" si="56"/>
        <v>0</v>
      </c>
      <c r="N703" s="66"/>
    </row>
    <row r="704" spans="1:14" hidden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8"/>
      <c r="L704" s="66"/>
      <c r="M704" s="66">
        <f t="shared" si="56"/>
        <v>0</v>
      </c>
      <c r="N704" s="66"/>
    </row>
    <row r="705" spans="1:14" ht="15.75" hidden="1">
      <c r="A705" s="69" t="s">
        <v>173</v>
      </c>
      <c r="B705" s="110"/>
      <c r="C705" s="110"/>
      <c r="D705" s="76" t="s">
        <v>299</v>
      </c>
      <c r="E705" s="113"/>
      <c r="F705" s="113"/>
      <c r="G705" s="113"/>
      <c r="H705" s="113"/>
      <c r="I705" s="113"/>
      <c r="J705" s="113"/>
      <c r="K705" s="68"/>
      <c r="L705" s="66"/>
      <c r="M705" s="66">
        <f t="shared" si="56"/>
        <v>0</v>
      </c>
      <c r="N705" s="66"/>
    </row>
    <row r="706" spans="1:14" hidden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8"/>
      <c r="L706" s="66"/>
      <c r="M706" s="66">
        <f t="shared" si="56"/>
        <v>0</v>
      </c>
      <c r="N706" s="66"/>
    </row>
    <row r="707" spans="1:14" hidden="1">
      <c r="A707" s="77" t="s">
        <v>176</v>
      </c>
      <c r="B707" s="197" t="s">
        <v>292</v>
      </c>
      <c r="C707" s="198"/>
      <c r="D707" s="198"/>
      <c r="E707" s="198"/>
      <c r="F707" s="198"/>
      <c r="G707" s="199"/>
      <c r="H707" s="77" t="s">
        <v>293</v>
      </c>
      <c r="I707" s="77" t="s">
        <v>240</v>
      </c>
      <c r="J707" s="78" t="s">
        <v>294</v>
      </c>
      <c r="K707" s="68"/>
      <c r="L707" s="66"/>
      <c r="M707" s="66">
        <f t="shared" si="56"/>
        <v>0</v>
      </c>
      <c r="N707" s="66"/>
    </row>
    <row r="708" spans="1:14" hidden="1">
      <c r="A708" s="79" t="s">
        <v>183</v>
      </c>
      <c r="B708" s="79"/>
      <c r="C708" s="91"/>
      <c r="D708" s="91"/>
      <c r="E708" s="91"/>
      <c r="F708" s="91"/>
      <c r="G708" s="91"/>
      <c r="H708" s="79" t="s">
        <v>295</v>
      </c>
      <c r="I708" s="79" t="s">
        <v>244</v>
      </c>
      <c r="J708" s="80" t="s">
        <v>296</v>
      </c>
      <c r="K708" s="68"/>
      <c r="L708" s="66"/>
      <c r="M708" s="66">
        <f t="shared" si="56"/>
        <v>0</v>
      </c>
      <c r="N708" s="66"/>
    </row>
    <row r="709" spans="1:14" hidden="1">
      <c r="A709" s="79"/>
      <c r="B709" s="79"/>
      <c r="C709" s="91"/>
      <c r="D709" s="91"/>
      <c r="E709" s="91"/>
      <c r="F709" s="91"/>
      <c r="G709" s="91"/>
      <c r="H709" s="79"/>
      <c r="I709" s="79"/>
      <c r="J709" s="80" t="s">
        <v>286</v>
      </c>
      <c r="K709" s="68"/>
      <c r="L709" s="66"/>
      <c r="M709" s="66">
        <f t="shared" si="56"/>
        <v>0</v>
      </c>
      <c r="N709" s="66"/>
    </row>
    <row r="710" spans="1:14" hidden="1">
      <c r="A710" s="81">
        <v>1</v>
      </c>
      <c r="B710" s="200">
        <v>2</v>
      </c>
      <c r="C710" s="201"/>
      <c r="D710" s="201"/>
      <c r="E710" s="201"/>
      <c r="F710" s="201"/>
      <c r="G710" s="202"/>
      <c r="H710" s="81">
        <v>3</v>
      </c>
      <c r="I710" s="81">
        <v>4</v>
      </c>
      <c r="J710" s="82">
        <v>5</v>
      </c>
      <c r="K710" s="68"/>
      <c r="L710" s="66"/>
      <c r="M710" s="66">
        <f>+M713</f>
        <v>0</v>
      </c>
      <c r="N710" s="66"/>
    </row>
    <row r="711" spans="1:14" hidden="1">
      <c r="A711" s="88">
        <v>1</v>
      </c>
      <c r="B711" s="203" t="s">
        <v>332</v>
      </c>
      <c r="C711" s="204"/>
      <c r="D711" s="204"/>
      <c r="E711" s="204"/>
      <c r="F711" s="204"/>
      <c r="G711" s="205"/>
      <c r="H711" s="109">
        <f>+K711</f>
        <v>0</v>
      </c>
      <c r="I711" s="84">
        <v>1</v>
      </c>
      <c r="J711" s="109">
        <f>+K711</f>
        <v>0</v>
      </c>
      <c r="K711" s="68">
        <f>+[1]ШС23!$T$25</f>
        <v>0</v>
      </c>
      <c r="L711" s="66"/>
      <c r="M711" s="66">
        <f>+IF(K711=0,0,1)</f>
        <v>0</v>
      </c>
      <c r="N711" s="66"/>
    </row>
    <row r="712" spans="1:14" hidden="1">
      <c r="A712" s="88">
        <v>1</v>
      </c>
      <c r="B712" s="203" t="s">
        <v>332</v>
      </c>
      <c r="C712" s="204"/>
      <c r="D712" s="204"/>
      <c r="E712" s="204"/>
      <c r="F712" s="204"/>
      <c r="G712" s="205"/>
      <c r="H712" s="109">
        <f>+K714</f>
        <v>0</v>
      </c>
      <c r="I712" s="84">
        <v>1</v>
      </c>
      <c r="J712" s="109">
        <f>+K712</f>
        <v>0</v>
      </c>
      <c r="K712" s="68">
        <f>+[1]ШС23!$U$25</f>
        <v>0</v>
      </c>
      <c r="L712" s="66"/>
      <c r="M712" s="66">
        <f>+IF(K712=0,0,1)</f>
        <v>0</v>
      </c>
      <c r="N712" s="66"/>
    </row>
    <row r="713" spans="1:14" hidden="1">
      <c r="A713" s="88"/>
      <c r="B713" s="203" t="s">
        <v>207</v>
      </c>
      <c r="C713" s="204"/>
      <c r="D713" s="204"/>
      <c r="E713" s="204"/>
      <c r="F713" s="204"/>
      <c r="G713" s="205"/>
      <c r="H713" s="88" t="s">
        <v>208</v>
      </c>
      <c r="I713" s="81" t="s">
        <v>208</v>
      </c>
      <c r="J713" s="109">
        <f>+J711+J712</f>
        <v>0</v>
      </c>
      <c r="K713" s="8"/>
      <c r="L713" s="66"/>
      <c r="M713" s="66">
        <f>+IF(J713=0,0,1)</f>
        <v>0</v>
      </c>
      <c r="N713" s="66"/>
    </row>
    <row r="714" spans="1:14" hidden="1">
      <c r="M714" s="136">
        <f>+M715</f>
        <v>0</v>
      </c>
    </row>
    <row r="715" spans="1:14" ht="15.75" hidden="1">
      <c r="A715" s="206" t="s">
        <v>264</v>
      </c>
      <c r="B715" s="206"/>
      <c r="C715" s="206"/>
      <c r="D715" s="206"/>
      <c r="E715" s="206"/>
      <c r="F715" s="206"/>
      <c r="G715" s="206"/>
      <c r="H715" s="206"/>
      <c r="I715" s="206"/>
      <c r="J715" s="206"/>
      <c r="K715" s="68"/>
      <c r="L715" s="66"/>
      <c r="M715" s="66">
        <f t="shared" ref="M715:M718" si="57">+M716</f>
        <v>0</v>
      </c>
      <c r="N715" s="66"/>
    </row>
    <row r="716" spans="1:14" hidden="1">
      <c r="A716" s="112"/>
      <c r="B716" s="112"/>
      <c r="C716" s="112"/>
      <c r="D716" s="112"/>
      <c r="E716" s="112"/>
      <c r="F716" s="112"/>
      <c r="G716" s="67"/>
      <c r="H716" s="67"/>
      <c r="I716" s="67"/>
      <c r="J716" s="67"/>
      <c r="K716" s="68"/>
      <c r="L716" s="66"/>
      <c r="M716" s="66">
        <f t="shared" si="57"/>
        <v>0</v>
      </c>
      <c r="N716" s="66"/>
    </row>
    <row r="717" spans="1:14" ht="15.75" hidden="1">
      <c r="A717" s="114" t="s">
        <v>171</v>
      </c>
      <c r="B717" s="115"/>
      <c r="C717" s="112"/>
      <c r="D717" s="71" t="str">
        <f>+D703</f>
        <v>81307017Ш10200005</v>
      </c>
      <c r="E717" s="116"/>
      <c r="F717" s="116"/>
      <c r="G717" s="116"/>
      <c r="H717" s="116"/>
      <c r="I717" s="116"/>
      <c r="J717" s="116"/>
      <c r="K717" s="68"/>
      <c r="L717" s="66"/>
      <c r="M717" s="66">
        <f t="shared" si="57"/>
        <v>0</v>
      </c>
      <c r="N717" s="66"/>
    </row>
    <row r="718" spans="1:14" hidden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68"/>
      <c r="L718" s="66"/>
      <c r="M718" s="66">
        <f t="shared" si="57"/>
        <v>0</v>
      </c>
      <c r="N718" s="66"/>
    </row>
    <row r="719" spans="1:14" ht="15.75" hidden="1">
      <c r="A719" s="114" t="s">
        <v>173</v>
      </c>
      <c r="B719" s="115"/>
      <c r="C719" s="112"/>
      <c r="D719" s="76" t="s">
        <v>299</v>
      </c>
      <c r="E719" s="117"/>
      <c r="F719" s="117"/>
      <c r="G719" s="117"/>
      <c r="H719" s="117"/>
      <c r="I719" s="117"/>
      <c r="J719" s="117"/>
      <c r="K719" s="68"/>
      <c r="L719" s="66"/>
      <c r="M719" s="66">
        <f>+IF(M729+M748+M738=0,0,1)</f>
        <v>0</v>
      </c>
      <c r="N719" s="66"/>
    </row>
    <row r="720" spans="1:14" ht="15.75" hidden="1">
      <c r="A720" s="114"/>
      <c r="B720" s="115"/>
      <c r="C720" s="118"/>
      <c r="D720" s="118"/>
      <c r="E720" s="118"/>
      <c r="F720" s="118"/>
      <c r="G720" s="67"/>
      <c r="H720" s="67"/>
      <c r="I720" s="67"/>
      <c r="J720" s="67"/>
      <c r="K720" s="68"/>
      <c r="L720" s="66"/>
      <c r="M720" s="66">
        <f>+M721</f>
        <v>0</v>
      </c>
      <c r="N720" s="66"/>
    </row>
    <row r="721" spans="1:14" ht="15.75" hidden="1">
      <c r="A721" s="206" t="s">
        <v>334</v>
      </c>
      <c r="B721" s="206"/>
      <c r="C721" s="206"/>
      <c r="D721" s="206"/>
      <c r="E721" s="206"/>
      <c r="F721" s="206"/>
      <c r="G721" s="206"/>
      <c r="H721" s="206"/>
      <c r="I721" s="206"/>
      <c r="J721" s="206"/>
      <c r="K721" s="68"/>
      <c r="L721" s="66"/>
      <c r="M721" s="66">
        <f t="shared" ref="M721:M726" si="58">+M722</f>
        <v>0</v>
      </c>
      <c r="N721" s="66"/>
    </row>
    <row r="722" spans="1:14" hidden="1">
      <c r="A722" s="119"/>
      <c r="B722" s="119"/>
      <c r="C722" s="119"/>
      <c r="D722" s="119"/>
      <c r="E722" s="119"/>
      <c r="F722" s="119"/>
      <c r="G722" s="67"/>
      <c r="H722" s="67"/>
      <c r="I722" s="67"/>
      <c r="J722" s="67"/>
      <c r="K722" s="68"/>
      <c r="L722" s="66"/>
      <c r="M722" s="66">
        <f t="shared" si="58"/>
        <v>0</v>
      </c>
      <c r="N722" s="66"/>
    </row>
    <row r="723" spans="1:14" hidden="1">
      <c r="A723" s="77" t="s">
        <v>176</v>
      </c>
      <c r="B723" s="197" t="s">
        <v>238</v>
      </c>
      <c r="C723" s="198"/>
      <c r="D723" s="198"/>
      <c r="E723" s="198"/>
      <c r="F723" s="198"/>
      <c r="G723" s="199"/>
      <c r="H723" s="77" t="s">
        <v>240</v>
      </c>
      <c r="I723" s="77" t="s">
        <v>335</v>
      </c>
      <c r="J723" s="78" t="s">
        <v>242</v>
      </c>
      <c r="K723" s="68"/>
      <c r="L723" s="66"/>
      <c r="M723" s="66">
        <f t="shared" si="58"/>
        <v>0</v>
      </c>
      <c r="N723" s="66"/>
    </row>
    <row r="724" spans="1:14" hidden="1">
      <c r="A724" s="79" t="s">
        <v>183</v>
      </c>
      <c r="B724" s="79"/>
      <c r="C724" s="91"/>
      <c r="D724" s="91"/>
      <c r="E724" s="91"/>
      <c r="F724" s="91"/>
      <c r="G724" s="91"/>
      <c r="H724" s="79" t="s">
        <v>336</v>
      </c>
      <c r="I724" s="79" t="s">
        <v>337</v>
      </c>
      <c r="J724" s="80" t="s">
        <v>286</v>
      </c>
      <c r="K724" s="68"/>
      <c r="L724" s="66"/>
      <c r="M724" s="66">
        <f t="shared" si="58"/>
        <v>0</v>
      </c>
      <c r="N724" s="66"/>
    </row>
    <row r="725" spans="1:14" hidden="1">
      <c r="A725" s="79"/>
      <c r="B725" s="79"/>
      <c r="C725" s="91"/>
      <c r="D725" s="91"/>
      <c r="E725" s="91"/>
      <c r="F725" s="91"/>
      <c r="G725" s="91"/>
      <c r="H725" s="79" t="s">
        <v>338</v>
      </c>
      <c r="I725" s="79" t="s">
        <v>216</v>
      </c>
      <c r="J725" s="80"/>
      <c r="K725" s="68"/>
      <c r="L725" s="66"/>
      <c r="M725" s="66">
        <f t="shared" si="58"/>
        <v>0</v>
      </c>
      <c r="N725" s="66"/>
    </row>
    <row r="726" spans="1:14" hidden="1">
      <c r="A726" s="81">
        <v>1</v>
      </c>
      <c r="B726" s="200">
        <v>2</v>
      </c>
      <c r="C726" s="201"/>
      <c r="D726" s="201"/>
      <c r="E726" s="201"/>
      <c r="F726" s="201"/>
      <c r="G726" s="202"/>
      <c r="H726" s="81">
        <v>3</v>
      </c>
      <c r="I726" s="81">
        <v>4</v>
      </c>
      <c r="J726" s="82">
        <v>5</v>
      </c>
      <c r="K726" s="68"/>
      <c r="L726" s="66"/>
      <c r="M726" s="66">
        <f t="shared" si="58"/>
        <v>0</v>
      </c>
      <c r="N726" s="66"/>
    </row>
    <row r="727" spans="1:14" hidden="1">
      <c r="A727" s="120">
        <v>1</v>
      </c>
      <c r="B727" s="120" t="s">
        <v>339</v>
      </c>
      <c r="C727" s="121"/>
      <c r="D727" s="121"/>
      <c r="E727" s="121"/>
      <c r="F727" s="121"/>
      <c r="G727" s="121"/>
      <c r="H727" s="137">
        <v>1</v>
      </c>
      <c r="I727" s="122">
        <f>+J727/H727</f>
        <v>0</v>
      </c>
      <c r="J727" s="138">
        <f>+K727</f>
        <v>0</v>
      </c>
      <c r="K727" s="68">
        <f>+[1]ШС23!$V$25</f>
        <v>0</v>
      </c>
      <c r="L727" s="66"/>
      <c r="M727" s="66">
        <f>+IF(K727=0,0,1)</f>
        <v>0</v>
      </c>
      <c r="N727" s="66"/>
    </row>
    <row r="728" spans="1:14" hidden="1">
      <c r="A728" s="120"/>
      <c r="B728" s="120"/>
      <c r="C728" s="121"/>
      <c r="D728" s="121"/>
      <c r="E728" s="121"/>
      <c r="F728" s="121"/>
      <c r="G728" s="121"/>
      <c r="H728" s="123"/>
      <c r="I728" s="120"/>
      <c r="J728" s="139"/>
      <c r="K728" s="68"/>
      <c r="L728" s="66"/>
      <c r="M728" s="66">
        <f>+M729</f>
        <v>0</v>
      </c>
      <c r="N728" s="66"/>
    </row>
    <row r="729" spans="1:14" hidden="1">
      <c r="A729" s="120"/>
      <c r="B729" s="123" t="s">
        <v>207</v>
      </c>
      <c r="C729" s="124"/>
      <c r="D729" s="124"/>
      <c r="E729" s="124"/>
      <c r="F729" s="124"/>
      <c r="G729" s="124"/>
      <c r="H729" s="123"/>
      <c r="I729" s="123"/>
      <c r="J729" s="109">
        <f>+J727</f>
        <v>0</v>
      </c>
      <c r="K729" s="68"/>
      <c r="L729" s="66"/>
      <c r="M729" s="66">
        <f>+M727</f>
        <v>0</v>
      </c>
      <c r="N729" s="66"/>
    </row>
    <row r="730" spans="1:14" ht="15.75" hidden="1">
      <c r="A730" s="114"/>
      <c r="B730" s="115"/>
      <c r="C730" s="118"/>
      <c r="D730" s="118"/>
      <c r="E730" s="118"/>
      <c r="F730" s="118"/>
      <c r="G730" s="67"/>
      <c r="H730" s="67"/>
      <c r="I730" s="67"/>
      <c r="J730" s="67"/>
      <c r="K730" s="68"/>
      <c r="L730" s="66"/>
      <c r="M730" s="66">
        <f>+M731</f>
        <v>0</v>
      </c>
      <c r="N730" s="66"/>
    </row>
    <row r="731" spans="1:14" ht="15.75" hidden="1">
      <c r="A731" s="206" t="s">
        <v>279</v>
      </c>
      <c r="B731" s="206"/>
      <c r="C731" s="206"/>
      <c r="D731" s="206"/>
      <c r="E731" s="206"/>
      <c r="F731" s="206"/>
      <c r="G731" s="206"/>
      <c r="H731" s="206"/>
      <c r="I731" s="206"/>
      <c r="J731" s="206"/>
      <c r="K731" s="68"/>
      <c r="L731" s="66"/>
      <c r="M731" s="66">
        <f t="shared" ref="M731:M737" si="59">+M732</f>
        <v>0</v>
      </c>
      <c r="N731" s="66"/>
    </row>
    <row r="732" spans="1:14" hidden="1">
      <c r="A732" s="112"/>
      <c r="B732" s="112"/>
      <c r="C732" s="112"/>
      <c r="D732" s="112"/>
      <c r="E732" s="112"/>
      <c r="F732" s="67"/>
      <c r="G732" s="67"/>
      <c r="H732" s="67"/>
      <c r="I732" s="67"/>
      <c r="J732" s="67"/>
      <c r="K732" s="68"/>
      <c r="L732" s="66"/>
      <c r="M732" s="66">
        <f t="shared" si="59"/>
        <v>0</v>
      </c>
      <c r="N732" s="66"/>
    </row>
    <row r="733" spans="1:14" hidden="1">
      <c r="A733" s="77" t="s">
        <v>176</v>
      </c>
      <c r="B733" s="197" t="s">
        <v>238</v>
      </c>
      <c r="C733" s="198"/>
      <c r="D733" s="198"/>
      <c r="E733" s="198"/>
      <c r="F733" s="198"/>
      <c r="G733" s="198"/>
      <c r="H733" s="199"/>
      <c r="I733" s="77" t="s">
        <v>240</v>
      </c>
      <c r="J733" s="78" t="s">
        <v>266</v>
      </c>
      <c r="K733" s="68"/>
      <c r="L733" s="66"/>
      <c r="M733" s="66">
        <f t="shared" si="59"/>
        <v>0</v>
      </c>
      <c r="N733" s="66"/>
    </row>
    <row r="734" spans="1:14" hidden="1">
      <c r="A734" s="79" t="s">
        <v>183</v>
      </c>
      <c r="B734" s="79"/>
      <c r="C734" s="91"/>
      <c r="D734" s="91"/>
      <c r="E734" s="91"/>
      <c r="F734" s="91"/>
      <c r="G734" s="91"/>
      <c r="H734" s="126"/>
      <c r="I734" s="79" t="s">
        <v>280</v>
      </c>
      <c r="J734" s="80" t="s">
        <v>281</v>
      </c>
      <c r="K734" s="68"/>
      <c r="L734" s="66"/>
      <c r="M734" s="66">
        <f t="shared" si="59"/>
        <v>0</v>
      </c>
      <c r="N734" s="66"/>
    </row>
    <row r="735" spans="1:14" hidden="1">
      <c r="A735" s="79"/>
      <c r="B735" s="79"/>
      <c r="C735" s="91"/>
      <c r="D735" s="91"/>
      <c r="E735" s="91"/>
      <c r="F735" s="91"/>
      <c r="G735" s="91"/>
      <c r="H735" s="127"/>
      <c r="I735" s="79"/>
      <c r="J735" s="80"/>
      <c r="K735" s="68"/>
      <c r="L735" s="66"/>
      <c r="M735" s="66">
        <f t="shared" si="59"/>
        <v>0</v>
      </c>
      <c r="N735" s="66"/>
    </row>
    <row r="736" spans="1:14" hidden="1">
      <c r="A736" s="81">
        <v>1</v>
      </c>
      <c r="B736" s="200">
        <v>2</v>
      </c>
      <c r="C736" s="201"/>
      <c r="D736" s="201"/>
      <c r="E736" s="201"/>
      <c r="F736" s="201"/>
      <c r="G736" s="201"/>
      <c r="H736" s="202"/>
      <c r="I736" s="81">
        <v>3</v>
      </c>
      <c r="J736" s="82">
        <v>4</v>
      </c>
      <c r="K736" s="68"/>
      <c r="L736" s="66"/>
      <c r="M736" s="66">
        <f t="shared" si="59"/>
        <v>0</v>
      </c>
      <c r="N736" s="66"/>
    </row>
    <row r="737" spans="1:14" hidden="1">
      <c r="A737" s="81">
        <v>1</v>
      </c>
      <c r="B737" s="123" t="s">
        <v>333</v>
      </c>
      <c r="C737" s="124"/>
      <c r="D737" s="124"/>
      <c r="E737" s="124"/>
      <c r="F737" s="124"/>
      <c r="G737" s="124"/>
      <c r="H737" s="124"/>
      <c r="I737" s="122">
        <v>1</v>
      </c>
      <c r="J737" s="109">
        <f>+K738</f>
        <v>0</v>
      </c>
      <c r="K737" s="68"/>
      <c r="L737" s="66"/>
      <c r="M737" s="66">
        <f t="shared" si="59"/>
        <v>0</v>
      </c>
      <c r="N737" s="66"/>
    </row>
    <row r="738" spans="1:14" hidden="1">
      <c r="A738" s="81"/>
      <c r="B738" s="123" t="s">
        <v>207</v>
      </c>
      <c r="C738" s="124"/>
      <c r="D738" s="124"/>
      <c r="E738" s="124"/>
      <c r="F738" s="124"/>
      <c r="G738" s="124"/>
      <c r="H738" s="124"/>
      <c r="I738" s="81" t="s">
        <v>208</v>
      </c>
      <c r="J738" s="109">
        <f>+SUM(J737:J737)</f>
        <v>0</v>
      </c>
      <c r="K738" s="68">
        <f>+[1]ШС23!$W$25</f>
        <v>0</v>
      </c>
      <c r="L738" s="66"/>
      <c r="M738" s="66">
        <f t="shared" ref="M738" si="60">+IF(K738=0,0,1)</f>
        <v>0</v>
      </c>
      <c r="N738" s="66"/>
    </row>
    <row r="739" spans="1:14" ht="15.75" hidden="1">
      <c r="A739" s="125"/>
      <c r="B739" s="125"/>
      <c r="C739" s="125"/>
      <c r="D739" s="125"/>
      <c r="E739" s="125"/>
      <c r="F739" s="70"/>
      <c r="G739" s="70"/>
      <c r="H739" s="70"/>
      <c r="I739" s="70"/>
      <c r="J739" s="70"/>
      <c r="K739" s="68"/>
      <c r="L739" s="66"/>
      <c r="M739" s="66">
        <f t="shared" ref="M739:M747" si="61">+M740</f>
        <v>0</v>
      </c>
      <c r="N739" s="66"/>
    </row>
    <row r="740" spans="1:14" ht="15.75" hidden="1">
      <c r="A740" s="206" t="s">
        <v>283</v>
      </c>
      <c r="B740" s="206"/>
      <c r="C740" s="206"/>
      <c r="D740" s="206"/>
      <c r="E740" s="206"/>
      <c r="F740" s="206"/>
      <c r="G740" s="206"/>
      <c r="H740" s="206"/>
      <c r="I740" s="206"/>
      <c r="J740" s="206"/>
      <c r="K740" s="68"/>
      <c r="L740" s="66"/>
      <c r="M740" s="66">
        <f t="shared" si="61"/>
        <v>0</v>
      </c>
      <c r="N740" s="66"/>
    </row>
    <row r="741" spans="1:14" ht="15.75" hidden="1">
      <c r="A741" s="112"/>
      <c r="B741" s="112"/>
      <c r="C741" s="112"/>
      <c r="D741" s="112"/>
      <c r="E741" s="112"/>
      <c r="F741" s="70"/>
      <c r="G741" s="70"/>
      <c r="H741" s="70"/>
      <c r="I741" s="70"/>
      <c r="J741" s="70"/>
      <c r="K741" s="68"/>
      <c r="L741" s="66"/>
      <c r="M741" s="66">
        <f t="shared" si="61"/>
        <v>0</v>
      </c>
      <c r="N741" s="66"/>
    </row>
    <row r="742" spans="1:14" hidden="1">
      <c r="A742" s="77" t="s">
        <v>176</v>
      </c>
      <c r="B742" s="197" t="s">
        <v>238</v>
      </c>
      <c r="C742" s="198"/>
      <c r="D742" s="198"/>
      <c r="E742" s="198"/>
      <c r="F742" s="198"/>
      <c r="G742" s="199"/>
      <c r="H742" s="77" t="s">
        <v>240</v>
      </c>
      <c r="I742" s="77" t="s">
        <v>284</v>
      </c>
      <c r="J742" s="77" t="s">
        <v>242</v>
      </c>
      <c r="K742" s="68"/>
      <c r="L742" s="66"/>
      <c r="M742" s="66">
        <f t="shared" si="61"/>
        <v>0</v>
      </c>
      <c r="N742" s="66"/>
    </row>
    <row r="743" spans="1:14" hidden="1">
      <c r="A743" s="79" t="s">
        <v>183</v>
      </c>
      <c r="B743" s="79"/>
      <c r="C743" s="91"/>
      <c r="D743" s="91"/>
      <c r="E743" s="91"/>
      <c r="F743" s="91"/>
      <c r="G743" s="91"/>
      <c r="H743" s="79"/>
      <c r="I743" s="79" t="s">
        <v>285</v>
      </c>
      <c r="J743" s="79" t="s">
        <v>286</v>
      </c>
      <c r="K743" s="68"/>
      <c r="L743" s="66"/>
      <c r="M743" s="66">
        <f t="shared" si="61"/>
        <v>0</v>
      </c>
      <c r="N743" s="66"/>
    </row>
    <row r="744" spans="1:14" hidden="1">
      <c r="A744" s="79"/>
      <c r="B744" s="79"/>
      <c r="C744" s="91"/>
      <c r="D744" s="91"/>
      <c r="E744" s="91"/>
      <c r="F744" s="91"/>
      <c r="G744" s="91"/>
      <c r="H744" s="79"/>
      <c r="I744" s="79" t="s">
        <v>216</v>
      </c>
      <c r="J744" s="79"/>
      <c r="K744" s="68"/>
      <c r="L744" s="66"/>
      <c r="M744" s="66">
        <f t="shared" si="61"/>
        <v>0</v>
      </c>
      <c r="N744" s="66"/>
    </row>
    <row r="745" spans="1:14" hidden="1">
      <c r="A745" s="81">
        <v>1</v>
      </c>
      <c r="B745" s="200">
        <v>2</v>
      </c>
      <c r="C745" s="201"/>
      <c r="D745" s="201"/>
      <c r="E745" s="201"/>
      <c r="F745" s="201"/>
      <c r="G745" s="202"/>
      <c r="H745" s="81">
        <v>3</v>
      </c>
      <c r="I745" s="81">
        <v>4</v>
      </c>
      <c r="J745" s="81">
        <v>5</v>
      </c>
      <c r="K745" s="68"/>
      <c r="L745" s="66"/>
      <c r="M745" s="66">
        <f t="shared" si="61"/>
        <v>0</v>
      </c>
      <c r="N745" s="66"/>
    </row>
    <row r="746" spans="1:14" hidden="1">
      <c r="A746" s="81">
        <v>1</v>
      </c>
      <c r="B746" s="120" t="s">
        <v>322</v>
      </c>
      <c r="C746" s="94"/>
      <c r="D746" s="94"/>
      <c r="E746" s="94"/>
      <c r="F746" s="94"/>
      <c r="G746" s="94"/>
      <c r="H746" s="88">
        <v>1</v>
      </c>
      <c r="I746" s="109">
        <f>+J746/H746</f>
        <v>0</v>
      </c>
      <c r="J746" s="85">
        <f>+K748</f>
        <v>0</v>
      </c>
      <c r="K746" s="68"/>
      <c r="L746" s="66"/>
      <c r="M746" s="66">
        <f t="shared" si="61"/>
        <v>0</v>
      </c>
      <c r="N746" s="66"/>
    </row>
    <row r="747" spans="1:14" hidden="1">
      <c r="A747" s="81"/>
      <c r="B747" s="120"/>
      <c r="C747" s="121"/>
      <c r="D747" s="121"/>
      <c r="E747" s="121"/>
      <c r="F747" s="121"/>
      <c r="G747" s="121"/>
      <c r="H747" s="120"/>
      <c r="I747" s="120"/>
      <c r="J747" s="109"/>
      <c r="K747" s="68"/>
      <c r="L747" s="66"/>
      <c r="M747" s="66">
        <f t="shared" si="61"/>
        <v>0</v>
      </c>
      <c r="N747" s="66"/>
    </row>
    <row r="748" spans="1:14" hidden="1">
      <c r="A748" s="81"/>
      <c r="B748" s="123" t="s">
        <v>207</v>
      </c>
      <c r="C748" s="124"/>
      <c r="D748" s="124"/>
      <c r="E748" s="124"/>
      <c r="F748" s="124"/>
      <c r="G748" s="124"/>
      <c r="H748" s="81" t="s">
        <v>208</v>
      </c>
      <c r="I748" s="81" t="s">
        <v>208</v>
      </c>
      <c r="J748" s="109">
        <f>+K748</f>
        <v>0</v>
      </c>
      <c r="K748" s="68">
        <f>+[1]ШС23!$Y$25</f>
        <v>0</v>
      </c>
      <c r="L748" s="135"/>
      <c r="M748" s="66">
        <f>+IF(K748=0,0,1)</f>
        <v>0</v>
      </c>
      <c r="N748" s="66"/>
    </row>
    <row r="749" spans="1:14" hidden="1">
      <c r="M749" s="136">
        <f>+M750</f>
        <v>0</v>
      </c>
    </row>
    <row r="750" spans="1:14" ht="15.75" hidden="1">
      <c r="A750" s="206" t="s">
        <v>264</v>
      </c>
      <c r="B750" s="206"/>
      <c r="C750" s="206"/>
      <c r="D750" s="206"/>
      <c r="E750" s="206"/>
      <c r="F750" s="206"/>
      <c r="G750" s="206"/>
      <c r="H750" s="206"/>
      <c r="I750" s="206"/>
      <c r="J750" s="206"/>
      <c r="K750" s="68"/>
      <c r="L750" s="66"/>
      <c r="M750" s="66">
        <f t="shared" ref="M750:M753" si="62">+M751</f>
        <v>0</v>
      </c>
      <c r="N750" s="66"/>
    </row>
    <row r="751" spans="1:14" hidden="1">
      <c r="A751" s="112"/>
      <c r="B751" s="112"/>
      <c r="C751" s="112"/>
      <c r="D751" s="112"/>
      <c r="E751" s="112"/>
      <c r="F751" s="112"/>
      <c r="G751" s="67"/>
      <c r="H751" s="67"/>
      <c r="I751" s="67"/>
      <c r="J751" s="67"/>
      <c r="K751" s="68"/>
      <c r="L751" s="66"/>
      <c r="M751" s="66">
        <f t="shared" si="62"/>
        <v>0</v>
      </c>
      <c r="N751" s="66"/>
    </row>
    <row r="752" spans="1:14" ht="15.75" hidden="1">
      <c r="A752" s="114" t="s">
        <v>171</v>
      </c>
      <c r="B752" s="115"/>
      <c r="C752" s="112"/>
      <c r="D752" s="71" t="str">
        <f>+[1]Авт!N154</f>
        <v>81307017Ш20100005</v>
      </c>
      <c r="E752" s="116"/>
      <c r="F752" s="116"/>
      <c r="G752" s="116"/>
      <c r="H752" s="116"/>
      <c r="I752" s="116"/>
      <c r="J752" s="116"/>
      <c r="K752" s="68"/>
      <c r="L752" s="66"/>
      <c r="M752" s="66">
        <f t="shared" si="62"/>
        <v>0</v>
      </c>
      <c r="N752" s="66"/>
    </row>
    <row r="753" spans="1:14" hidden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68"/>
      <c r="L753" s="66"/>
      <c r="M753" s="66">
        <f t="shared" si="62"/>
        <v>0</v>
      </c>
      <c r="N753" s="66"/>
    </row>
    <row r="754" spans="1:14" ht="15.75" hidden="1">
      <c r="A754" s="114" t="s">
        <v>173</v>
      </c>
      <c r="B754" s="115"/>
      <c r="C754" s="112"/>
      <c r="D754" s="76" t="s">
        <v>299</v>
      </c>
      <c r="E754" s="117"/>
      <c r="F754" s="117"/>
      <c r="G754" s="117"/>
      <c r="H754" s="117"/>
      <c r="I754" s="117"/>
      <c r="J754" s="117"/>
      <c r="K754" s="68"/>
      <c r="L754" s="66"/>
      <c r="M754" s="66">
        <f>IF(M763+M773&gt;0,1,0)</f>
        <v>0</v>
      </c>
      <c r="N754" s="66"/>
    </row>
    <row r="755" spans="1:14" ht="15.75" hidden="1">
      <c r="A755" s="114"/>
      <c r="B755" s="115"/>
      <c r="C755" s="118"/>
      <c r="D755" s="118"/>
      <c r="E755" s="118"/>
      <c r="F755" s="118"/>
      <c r="G755" s="67"/>
      <c r="H755" s="67"/>
      <c r="I755" s="67"/>
      <c r="J755" s="67"/>
      <c r="K755" s="68"/>
      <c r="L755" s="66"/>
      <c r="M755" s="66">
        <f>+M756</f>
        <v>0</v>
      </c>
      <c r="N755" s="66"/>
    </row>
    <row r="756" spans="1:14" ht="15.75" hidden="1">
      <c r="A756" s="206" t="s">
        <v>279</v>
      </c>
      <c r="B756" s="206"/>
      <c r="C756" s="206"/>
      <c r="D756" s="206"/>
      <c r="E756" s="206"/>
      <c r="F756" s="206"/>
      <c r="G756" s="206"/>
      <c r="H756" s="206"/>
      <c r="I756" s="206"/>
      <c r="J756" s="206"/>
      <c r="K756" s="68"/>
      <c r="L756" s="66"/>
      <c r="M756" s="66">
        <f t="shared" ref="M756:M760" si="63">+M757</f>
        <v>0</v>
      </c>
      <c r="N756" s="66"/>
    </row>
    <row r="757" spans="1:14" hidden="1">
      <c r="A757" s="112"/>
      <c r="B757" s="112"/>
      <c r="C757" s="112"/>
      <c r="D757" s="112"/>
      <c r="E757" s="112"/>
      <c r="F757" s="67"/>
      <c r="G757" s="67"/>
      <c r="H757" s="67"/>
      <c r="I757" s="67"/>
      <c r="J757" s="67"/>
      <c r="K757" s="68"/>
      <c r="L757" s="66"/>
      <c r="M757" s="66">
        <f t="shared" si="63"/>
        <v>0</v>
      </c>
      <c r="N757" s="66"/>
    </row>
    <row r="758" spans="1:14" hidden="1">
      <c r="A758" s="77" t="s">
        <v>176</v>
      </c>
      <c r="B758" s="197" t="s">
        <v>238</v>
      </c>
      <c r="C758" s="198"/>
      <c r="D758" s="198"/>
      <c r="E758" s="198"/>
      <c r="F758" s="198"/>
      <c r="G758" s="198"/>
      <c r="H758" s="199"/>
      <c r="I758" s="77" t="s">
        <v>240</v>
      </c>
      <c r="J758" s="78" t="s">
        <v>266</v>
      </c>
      <c r="K758" s="68"/>
      <c r="L758" s="66"/>
      <c r="M758" s="66">
        <f t="shared" si="63"/>
        <v>0</v>
      </c>
      <c r="N758" s="66"/>
    </row>
    <row r="759" spans="1:14" hidden="1">
      <c r="A759" s="79" t="s">
        <v>183</v>
      </c>
      <c r="B759" s="79"/>
      <c r="C759" s="91"/>
      <c r="D759" s="91"/>
      <c r="E759" s="91"/>
      <c r="F759" s="91"/>
      <c r="G759" s="91"/>
      <c r="H759" s="126"/>
      <c r="I759" s="79" t="s">
        <v>280</v>
      </c>
      <c r="J759" s="80" t="s">
        <v>281</v>
      </c>
      <c r="K759" s="68"/>
      <c r="L759" s="66"/>
      <c r="M759" s="66">
        <f t="shared" si="63"/>
        <v>0</v>
      </c>
      <c r="N759" s="66"/>
    </row>
    <row r="760" spans="1:14" hidden="1">
      <c r="A760" s="79"/>
      <c r="B760" s="79"/>
      <c r="C760" s="91"/>
      <c r="D760" s="91"/>
      <c r="E760" s="91"/>
      <c r="F760" s="91"/>
      <c r="G760" s="91"/>
      <c r="H760" s="127"/>
      <c r="I760" s="79"/>
      <c r="J760" s="80"/>
      <c r="K760" s="68"/>
      <c r="L760" s="66"/>
      <c r="M760" s="66">
        <f t="shared" si="63"/>
        <v>0</v>
      </c>
      <c r="N760" s="66"/>
    </row>
    <row r="761" spans="1:14" hidden="1">
      <c r="A761" s="81">
        <v>1</v>
      </c>
      <c r="B761" s="200">
        <v>2</v>
      </c>
      <c r="C761" s="201"/>
      <c r="D761" s="201"/>
      <c r="E761" s="201"/>
      <c r="F761" s="201"/>
      <c r="G761" s="201"/>
      <c r="H761" s="202"/>
      <c r="I761" s="81">
        <v>3</v>
      </c>
      <c r="J761" s="82">
        <v>4</v>
      </c>
      <c r="K761" s="68"/>
      <c r="L761" s="66"/>
      <c r="M761" s="66">
        <f>+M762</f>
        <v>0</v>
      </c>
      <c r="N761" s="66"/>
    </row>
    <row r="762" spans="1:14" hidden="1">
      <c r="A762" s="81">
        <v>1</v>
      </c>
      <c r="B762" s="123" t="s">
        <v>333</v>
      </c>
      <c r="C762" s="124"/>
      <c r="D762" s="124"/>
      <c r="E762" s="124"/>
      <c r="F762" s="124"/>
      <c r="G762" s="124"/>
      <c r="H762" s="124"/>
      <c r="I762" s="122">
        <v>1</v>
      </c>
      <c r="J762" s="109">
        <f>+K763</f>
        <v>0</v>
      </c>
      <c r="K762" s="68"/>
      <c r="L762" s="66"/>
      <c r="M762" s="66">
        <f>+M763</f>
        <v>0</v>
      </c>
      <c r="N762" s="66"/>
    </row>
    <row r="763" spans="1:14" hidden="1">
      <c r="A763" s="81"/>
      <c r="B763" s="123" t="s">
        <v>207</v>
      </c>
      <c r="C763" s="124"/>
      <c r="D763" s="124"/>
      <c r="E763" s="124"/>
      <c r="F763" s="124"/>
      <c r="G763" s="124"/>
      <c r="H763" s="124"/>
      <c r="I763" s="81" t="s">
        <v>208</v>
      </c>
      <c r="J763" s="109">
        <f>+SUM(J762:J762)</f>
        <v>0</v>
      </c>
      <c r="K763" s="68">
        <f>+[1]ШС23!$W$25</f>
        <v>0</v>
      </c>
      <c r="L763" s="66"/>
      <c r="M763" s="66">
        <f t="shared" ref="M763" si="64">+IF(K763=0,0,1)</f>
        <v>0</v>
      </c>
      <c r="N763" s="66"/>
    </row>
    <row r="764" spans="1:14" ht="15.75" hidden="1">
      <c r="A764" s="125"/>
      <c r="B764" s="125"/>
      <c r="C764" s="125"/>
      <c r="D764" s="125"/>
      <c r="E764" s="125"/>
      <c r="F764" s="70"/>
      <c r="G764" s="70"/>
      <c r="H764" s="70"/>
      <c r="I764" s="70"/>
      <c r="J764" s="70"/>
      <c r="K764" s="68"/>
      <c r="L764" s="66"/>
      <c r="M764" s="66">
        <f t="shared" ref="M764:M772" si="65">+M765</f>
        <v>0</v>
      </c>
      <c r="N764" s="66"/>
    </row>
    <row r="765" spans="1:14" ht="15.75" hidden="1">
      <c r="A765" s="206" t="s">
        <v>283</v>
      </c>
      <c r="B765" s="206"/>
      <c r="C765" s="206"/>
      <c r="D765" s="206"/>
      <c r="E765" s="206"/>
      <c r="F765" s="206"/>
      <c r="G765" s="206"/>
      <c r="H765" s="206"/>
      <c r="I765" s="206"/>
      <c r="J765" s="206"/>
      <c r="K765" s="68"/>
      <c r="L765" s="66"/>
      <c r="M765" s="66">
        <f t="shared" si="65"/>
        <v>0</v>
      </c>
      <c r="N765" s="66"/>
    </row>
    <row r="766" spans="1:14" ht="15.75" hidden="1">
      <c r="A766" s="112"/>
      <c r="B766" s="112"/>
      <c r="C766" s="112"/>
      <c r="D766" s="112"/>
      <c r="E766" s="112"/>
      <c r="F766" s="70"/>
      <c r="G766" s="70"/>
      <c r="H766" s="70"/>
      <c r="I766" s="70"/>
      <c r="J766" s="70"/>
      <c r="K766" s="68"/>
      <c r="L766" s="66"/>
      <c r="M766" s="66">
        <f t="shared" si="65"/>
        <v>0</v>
      </c>
      <c r="N766" s="66"/>
    </row>
    <row r="767" spans="1:14" hidden="1">
      <c r="A767" s="77" t="s">
        <v>176</v>
      </c>
      <c r="B767" s="197" t="s">
        <v>238</v>
      </c>
      <c r="C767" s="198"/>
      <c r="D767" s="198"/>
      <c r="E767" s="198"/>
      <c r="F767" s="198"/>
      <c r="G767" s="199"/>
      <c r="H767" s="77" t="s">
        <v>240</v>
      </c>
      <c r="I767" s="77" t="s">
        <v>284</v>
      </c>
      <c r="J767" s="77" t="s">
        <v>242</v>
      </c>
      <c r="K767" s="68"/>
      <c r="L767" s="66"/>
      <c r="M767" s="66">
        <f t="shared" si="65"/>
        <v>0</v>
      </c>
      <c r="N767" s="66"/>
    </row>
    <row r="768" spans="1:14" hidden="1">
      <c r="A768" s="79" t="s">
        <v>183</v>
      </c>
      <c r="B768" s="79"/>
      <c r="C768" s="91"/>
      <c r="D768" s="91"/>
      <c r="E768" s="91"/>
      <c r="F768" s="91"/>
      <c r="G768" s="91"/>
      <c r="H768" s="79"/>
      <c r="I768" s="79" t="s">
        <v>285</v>
      </c>
      <c r="J768" s="79" t="s">
        <v>286</v>
      </c>
      <c r="K768" s="68"/>
      <c r="L768" s="66"/>
      <c r="M768" s="66">
        <f t="shared" si="65"/>
        <v>0</v>
      </c>
      <c r="N768" s="66"/>
    </row>
    <row r="769" spans="1:14" hidden="1">
      <c r="A769" s="79"/>
      <c r="B769" s="79"/>
      <c r="C769" s="91"/>
      <c r="D769" s="91"/>
      <c r="E769" s="91"/>
      <c r="F769" s="91"/>
      <c r="G769" s="91"/>
      <c r="H769" s="79"/>
      <c r="I769" s="79" t="s">
        <v>216</v>
      </c>
      <c r="J769" s="79"/>
      <c r="K769" s="68"/>
      <c r="L769" s="66"/>
      <c r="M769" s="66">
        <f t="shared" si="65"/>
        <v>0</v>
      </c>
      <c r="N769" s="66"/>
    </row>
    <row r="770" spans="1:14" hidden="1">
      <c r="A770" s="81">
        <v>1</v>
      </c>
      <c r="B770" s="200">
        <v>2</v>
      </c>
      <c r="C770" s="201"/>
      <c r="D770" s="201"/>
      <c r="E770" s="201"/>
      <c r="F770" s="201"/>
      <c r="G770" s="202"/>
      <c r="H770" s="81">
        <v>3</v>
      </c>
      <c r="I770" s="81">
        <v>4</v>
      </c>
      <c r="J770" s="81">
        <v>5</v>
      </c>
      <c r="K770" s="68"/>
      <c r="L770" s="66"/>
      <c r="M770" s="66">
        <f t="shared" si="65"/>
        <v>0</v>
      </c>
      <c r="N770" s="66"/>
    </row>
    <row r="771" spans="1:14" hidden="1">
      <c r="A771" s="81">
        <v>1</v>
      </c>
      <c r="B771" s="120" t="s">
        <v>322</v>
      </c>
      <c r="C771" s="94"/>
      <c r="D771" s="94"/>
      <c r="E771" s="94"/>
      <c r="F771" s="94"/>
      <c r="G771" s="94"/>
      <c r="H771" s="88">
        <v>1</v>
      </c>
      <c r="I771" s="109">
        <f>+J771/H771</f>
        <v>0</v>
      </c>
      <c r="J771" s="85">
        <f>+K773</f>
        <v>0</v>
      </c>
      <c r="K771" s="68"/>
      <c r="L771" s="66"/>
      <c r="M771" s="66">
        <f t="shared" si="65"/>
        <v>0</v>
      </c>
      <c r="N771" s="66"/>
    </row>
    <row r="772" spans="1:14" hidden="1">
      <c r="A772" s="81"/>
      <c r="B772" s="120"/>
      <c r="C772" s="121"/>
      <c r="D772" s="121"/>
      <c r="E772" s="121"/>
      <c r="F772" s="121"/>
      <c r="G772" s="121"/>
      <c r="H772" s="120"/>
      <c r="I772" s="120"/>
      <c r="J772" s="109"/>
      <c r="K772" s="68"/>
      <c r="L772" s="66"/>
      <c r="M772" s="66">
        <f t="shared" si="65"/>
        <v>0</v>
      </c>
      <c r="N772" s="66"/>
    </row>
    <row r="773" spans="1:14" hidden="1">
      <c r="A773" s="81"/>
      <c r="B773" s="123" t="s">
        <v>207</v>
      </c>
      <c r="C773" s="124"/>
      <c r="D773" s="124"/>
      <c r="E773" s="124"/>
      <c r="F773" s="124"/>
      <c r="G773" s="124"/>
      <c r="H773" s="81" t="s">
        <v>208</v>
      </c>
      <c r="I773" s="81" t="s">
        <v>208</v>
      </c>
      <c r="J773" s="109">
        <f>+K773</f>
        <v>0</v>
      </c>
      <c r="K773" s="68">
        <f>+[1]ШС23!$CC$25</f>
        <v>0</v>
      </c>
      <c r="L773" s="135"/>
      <c r="M773" s="66">
        <f>+IF(K773=0,0,1)</f>
        <v>0</v>
      </c>
      <c r="N773" s="66"/>
    </row>
    <row r="774" spans="1:14" hidden="1">
      <c r="M774" s="66">
        <f t="shared" ref="M774:M786" si="66">+M775</f>
        <v>0</v>
      </c>
    </row>
    <row r="775" spans="1:14" ht="15.75" hidden="1">
      <c r="A775" s="196" t="s">
        <v>254</v>
      </c>
      <c r="B775" s="196"/>
      <c r="C775" s="196"/>
      <c r="D775" s="196"/>
      <c r="E775" s="196"/>
      <c r="F775" s="196"/>
      <c r="G775" s="196"/>
      <c r="H775" s="196"/>
      <c r="I775" s="196"/>
      <c r="J775" s="196"/>
      <c r="M775" s="66">
        <f t="shared" si="66"/>
        <v>0</v>
      </c>
    </row>
    <row r="776" spans="1:14" hidden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M776" s="66">
        <f t="shared" si="66"/>
        <v>0</v>
      </c>
    </row>
    <row r="777" spans="1:14" ht="15.75" hidden="1">
      <c r="A777" s="69" t="s">
        <v>171</v>
      </c>
      <c r="B777" s="110"/>
      <c r="C777" s="110"/>
      <c r="D777" s="71" t="str">
        <f>+D752</f>
        <v>81307017Ш20100005</v>
      </c>
      <c r="E777" s="111"/>
      <c r="F777" s="111"/>
      <c r="G777" s="111"/>
      <c r="H777" s="111"/>
      <c r="I777" s="111"/>
      <c r="J777" s="111"/>
      <c r="M777" s="66">
        <f t="shared" si="66"/>
        <v>0</v>
      </c>
    </row>
    <row r="778" spans="1:14" hidden="1">
      <c r="A778" s="65"/>
      <c r="B778" s="65"/>
      <c r="C778" s="65"/>
      <c r="D778" s="90"/>
      <c r="E778" s="65"/>
      <c r="F778" s="65"/>
      <c r="G778" s="65"/>
      <c r="H778" s="65"/>
      <c r="I778" s="65"/>
      <c r="J778" s="65"/>
      <c r="M778" s="66">
        <f t="shared" si="66"/>
        <v>0</v>
      </c>
    </row>
    <row r="779" spans="1:14" ht="15.75" hidden="1">
      <c r="A779" s="69" t="s">
        <v>173</v>
      </c>
      <c r="B779" s="110"/>
      <c r="C779" s="110"/>
      <c r="D779" s="76" t="s">
        <v>299</v>
      </c>
      <c r="E779" s="113"/>
      <c r="F779" s="113"/>
      <c r="G779" s="113"/>
      <c r="H779" s="113"/>
      <c r="I779" s="113"/>
      <c r="J779" s="113"/>
      <c r="M779" s="66">
        <f t="shared" si="66"/>
        <v>0</v>
      </c>
    </row>
    <row r="780" spans="1:14" hidden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M780" s="66">
        <f t="shared" si="66"/>
        <v>0</v>
      </c>
    </row>
    <row r="781" spans="1:14" hidden="1">
      <c r="A781" s="77" t="s">
        <v>176</v>
      </c>
      <c r="B781" s="197" t="s">
        <v>238</v>
      </c>
      <c r="C781" s="198"/>
      <c r="D781" s="198"/>
      <c r="E781" s="198"/>
      <c r="F781" s="198"/>
      <c r="G781" s="199"/>
      <c r="H781" s="77" t="s">
        <v>255</v>
      </c>
      <c r="I781" s="77" t="s">
        <v>256</v>
      </c>
      <c r="J781" s="78" t="s">
        <v>257</v>
      </c>
      <c r="M781" s="66">
        <f t="shared" si="66"/>
        <v>0</v>
      </c>
    </row>
    <row r="782" spans="1:14" hidden="1">
      <c r="A782" s="79" t="s">
        <v>183</v>
      </c>
      <c r="B782" s="79"/>
      <c r="C782" s="91"/>
      <c r="D782" s="91"/>
      <c r="E782" s="91"/>
      <c r="F782" s="91"/>
      <c r="G782" s="91"/>
      <c r="H782" s="79" t="s">
        <v>258</v>
      </c>
      <c r="I782" s="79" t="s">
        <v>259</v>
      </c>
      <c r="J782" s="80" t="s">
        <v>260</v>
      </c>
      <c r="M782" s="66">
        <f t="shared" si="66"/>
        <v>0</v>
      </c>
    </row>
    <row r="783" spans="1:14" hidden="1">
      <c r="A783" s="79"/>
      <c r="B783" s="79"/>
      <c r="C783" s="91"/>
      <c r="D783" s="91"/>
      <c r="E783" s="91"/>
      <c r="F783" s="91"/>
      <c r="G783" s="91"/>
      <c r="H783" s="79"/>
      <c r="I783" s="79"/>
      <c r="J783" s="80" t="s">
        <v>261</v>
      </c>
      <c r="M783" s="66">
        <f t="shared" si="66"/>
        <v>0</v>
      </c>
    </row>
    <row r="784" spans="1:14" hidden="1">
      <c r="A784" s="79"/>
      <c r="B784" s="79"/>
      <c r="C784" s="91"/>
      <c r="D784" s="91"/>
      <c r="E784" s="91"/>
      <c r="F784" s="91"/>
      <c r="G784" s="91"/>
      <c r="H784" s="79"/>
      <c r="I784" s="79"/>
      <c r="J784" s="80" t="s">
        <v>262</v>
      </c>
      <c r="M784" s="66">
        <f t="shared" si="66"/>
        <v>0</v>
      </c>
    </row>
    <row r="785" spans="1:14" hidden="1">
      <c r="A785" s="81">
        <v>1</v>
      </c>
      <c r="B785" s="200">
        <v>2</v>
      </c>
      <c r="C785" s="201"/>
      <c r="D785" s="201"/>
      <c r="E785" s="201"/>
      <c r="F785" s="201"/>
      <c r="G785" s="202"/>
      <c r="H785" s="81">
        <v>3</v>
      </c>
      <c r="I785" s="81">
        <v>4</v>
      </c>
      <c r="J785" s="82">
        <v>5</v>
      </c>
      <c r="M785" s="66">
        <f t="shared" si="66"/>
        <v>0</v>
      </c>
    </row>
    <row r="786" spans="1:14" hidden="1">
      <c r="A786" s="88">
        <v>1</v>
      </c>
      <c r="B786" s="203" t="s">
        <v>340</v>
      </c>
      <c r="C786" s="204"/>
      <c r="D786" s="204"/>
      <c r="E786" s="204"/>
      <c r="F786" s="204"/>
      <c r="G786" s="205"/>
      <c r="H786" s="109">
        <f>+J786/I786*100</f>
        <v>0</v>
      </c>
      <c r="I786" s="81">
        <v>100</v>
      </c>
      <c r="J786" s="109">
        <f>+K788</f>
        <v>0</v>
      </c>
      <c r="M786" s="66">
        <f t="shared" si="66"/>
        <v>0</v>
      </c>
    </row>
    <row r="787" spans="1:14" hidden="1">
      <c r="A787" s="88"/>
      <c r="B787" s="200"/>
      <c r="C787" s="201"/>
      <c r="D787" s="201"/>
      <c r="E787" s="201"/>
      <c r="F787" s="201"/>
      <c r="G787" s="202"/>
      <c r="H787" s="88"/>
      <c r="I787" s="81"/>
      <c r="J787" s="97"/>
      <c r="M787" s="66">
        <f>+M788</f>
        <v>0</v>
      </c>
    </row>
    <row r="788" spans="1:14" hidden="1">
      <c r="A788" s="88"/>
      <c r="B788" s="203" t="s">
        <v>207</v>
      </c>
      <c r="C788" s="204"/>
      <c r="D788" s="204"/>
      <c r="E788" s="204"/>
      <c r="F788" s="204"/>
      <c r="G788" s="205"/>
      <c r="H788" s="81"/>
      <c r="I788" s="81" t="s">
        <v>208</v>
      </c>
      <c r="J788" s="109">
        <f>+J786</f>
        <v>0</v>
      </c>
      <c r="K788" s="8">
        <f>+[1]ШС23!$CB$25</f>
        <v>0</v>
      </c>
      <c r="M788" s="66">
        <f>+IF(K788=0,0,1)</f>
        <v>0</v>
      </c>
    </row>
    <row r="789" spans="1:14" hidden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8"/>
      <c r="L789" s="66"/>
      <c r="M789" s="66">
        <f t="shared" ref="M789:M799" si="67">+M790</f>
        <v>0</v>
      </c>
      <c r="N789" s="66"/>
    </row>
    <row r="790" spans="1:14" ht="15.75" hidden="1">
      <c r="A790" s="196" t="s">
        <v>291</v>
      </c>
      <c r="B790" s="196"/>
      <c r="C790" s="196"/>
      <c r="D790" s="196"/>
      <c r="E790" s="196"/>
      <c r="F790" s="196"/>
      <c r="G790" s="196"/>
      <c r="H790" s="196"/>
      <c r="I790" s="196"/>
      <c r="J790" s="196"/>
      <c r="K790" s="63"/>
      <c r="L790" s="66"/>
      <c r="M790" s="66">
        <f t="shared" si="67"/>
        <v>0</v>
      </c>
      <c r="N790" s="66"/>
    </row>
    <row r="791" spans="1:14" hidden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8"/>
      <c r="L791" s="66"/>
      <c r="M791" s="66">
        <f t="shared" si="67"/>
        <v>0</v>
      </c>
      <c r="N791" s="66"/>
    </row>
    <row r="792" spans="1:14" ht="15.75" hidden="1">
      <c r="A792" s="69" t="s">
        <v>171</v>
      </c>
      <c r="B792" s="110"/>
      <c r="C792" s="110"/>
      <c r="D792" s="71" t="str">
        <f>+[1]Авт!N159</f>
        <v>81307017Ш20200005</v>
      </c>
      <c r="E792" s="111"/>
      <c r="F792" s="111"/>
      <c r="G792" s="111"/>
      <c r="H792" s="111"/>
      <c r="I792" s="111"/>
      <c r="J792" s="111"/>
      <c r="K792" s="68"/>
      <c r="L792" s="66"/>
      <c r="M792" s="66">
        <f t="shared" si="67"/>
        <v>0</v>
      </c>
      <c r="N792" s="66"/>
    </row>
    <row r="793" spans="1:14" hidden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8"/>
      <c r="L793" s="66"/>
      <c r="M793" s="66">
        <f t="shared" si="67"/>
        <v>0</v>
      </c>
      <c r="N793" s="66"/>
    </row>
    <row r="794" spans="1:14" ht="15.75" hidden="1">
      <c r="A794" s="69" t="s">
        <v>173</v>
      </c>
      <c r="B794" s="110"/>
      <c r="C794" s="110"/>
      <c r="D794" s="76" t="s">
        <v>299</v>
      </c>
      <c r="E794" s="113"/>
      <c r="F794" s="113"/>
      <c r="G794" s="113"/>
      <c r="H794" s="113"/>
      <c r="I794" s="113"/>
      <c r="J794" s="113"/>
      <c r="K794" s="68"/>
      <c r="L794" s="66"/>
      <c r="M794" s="66">
        <f t="shared" si="67"/>
        <v>0</v>
      </c>
      <c r="N794" s="66"/>
    </row>
    <row r="795" spans="1:14" hidden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8"/>
      <c r="L795" s="66"/>
      <c r="M795" s="66">
        <f t="shared" si="67"/>
        <v>0</v>
      </c>
      <c r="N795" s="66"/>
    </row>
    <row r="796" spans="1:14" hidden="1">
      <c r="A796" s="77" t="s">
        <v>176</v>
      </c>
      <c r="B796" s="197" t="s">
        <v>292</v>
      </c>
      <c r="C796" s="198"/>
      <c r="D796" s="198"/>
      <c r="E796" s="198"/>
      <c r="F796" s="198"/>
      <c r="G796" s="199"/>
      <c r="H796" s="77" t="s">
        <v>293</v>
      </c>
      <c r="I796" s="77" t="s">
        <v>240</v>
      </c>
      <c r="J796" s="78" t="s">
        <v>294</v>
      </c>
      <c r="K796" s="68"/>
      <c r="L796" s="66"/>
      <c r="M796" s="66">
        <f t="shared" si="67"/>
        <v>0</v>
      </c>
      <c r="N796" s="66"/>
    </row>
    <row r="797" spans="1:14" hidden="1">
      <c r="A797" s="79" t="s">
        <v>183</v>
      </c>
      <c r="B797" s="79"/>
      <c r="C797" s="91"/>
      <c r="D797" s="91"/>
      <c r="E797" s="91"/>
      <c r="F797" s="91"/>
      <c r="G797" s="91"/>
      <c r="H797" s="79" t="s">
        <v>295</v>
      </c>
      <c r="I797" s="79" t="s">
        <v>244</v>
      </c>
      <c r="J797" s="80" t="s">
        <v>296</v>
      </c>
      <c r="K797" s="68"/>
      <c r="L797" s="66"/>
      <c r="M797" s="66">
        <f t="shared" si="67"/>
        <v>0</v>
      </c>
      <c r="N797" s="66"/>
    </row>
    <row r="798" spans="1:14" hidden="1">
      <c r="A798" s="79"/>
      <c r="B798" s="79"/>
      <c r="C798" s="91"/>
      <c r="D798" s="91"/>
      <c r="E798" s="91"/>
      <c r="F798" s="91"/>
      <c r="G798" s="91"/>
      <c r="H798" s="79"/>
      <c r="I798" s="79"/>
      <c r="J798" s="80" t="s">
        <v>286</v>
      </c>
      <c r="K798" s="68"/>
      <c r="L798" s="66"/>
      <c r="M798" s="66">
        <f t="shared" si="67"/>
        <v>0</v>
      </c>
      <c r="N798" s="66"/>
    </row>
    <row r="799" spans="1:14" hidden="1">
      <c r="A799" s="81">
        <v>1</v>
      </c>
      <c r="B799" s="200">
        <v>2</v>
      </c>
      <c r="C799" s="201"/>
      <c r="D799" s="201"/>
      <c r="E799" s="201"/>
      <c r="F799" s="201"/>
      <c r="G799" s="202"/>
      <c r="H799" s="81">
        <v>3</v>
      </c>
      <c r="I799" s="81">
        <v>4</v>
      </c>
      <c r="J799" s="82">
        <v>5</v>
      </c>
      <c r="K799" s="68"/>
      <c r="L799" s="66"/>
      <c r="M799" s="66">
        <f t="shared" si="67"/>
        <v>0</v>
      </c>
      <c r="N799" s="66"/>
    </row>
    <row r="800" spans="1:14" hidden="1">
      <c r="A800" s="88">
        <v>1</v>
      </c>
      <c r="B800" s="203" t="s">
        <v>332</v>
      </c>
      <c r="C800" s="204"/>
      <c r="D800" s="204"/>
      <c r="E800" s="204"/>
      <c r="F800" s="204"/>
      <c r="G800" s="205"/>
      <c r="H800" s="109">
        <f>+K800</f>
        <v>0</v>
      </c>
      <c r="I800" s="84">
        <v>1</v>
      </c>
      <c r="J800" s="109">
        <f>+K800</f>
        <v>0</v>
      </c>
      <c r="K800" s="68">
        <f>+[1]ШС23!$CE$25</f>
        <v>0</v>
      </c>
      <c r="L800" s="66"/>
      <c r="M800" s="66">
        <f>+IF(K800=0,0,1)</f>
        <v>0</v>
      </c>
      <c r="N800" s="66"/>
    </row>
    <row r="801" spans="1:14" hidden="1">
      <c r="A801" s="88"/>
      <c r="B801" s="203"/>
      <c r="C801" s="204"/>
      <c r="D801" s="204"/>
      <c r="E801" s="204"/>
      <c r="F801" s="204"/>
      <c r="G801" s="205"/>
      <c r="H801" s="109"/>
      <c r="I801" s="84"/>
      <c r="J801" s="109"/>
      <c r="K801" s="68"/>
      <c r="L801" s="66"/>
      <c r="M801" s="66">
        <f>+M802</f>
        <v>0</v>
      </c>
      <c r="N801" s="66"/>
    </row>
    <row r="802" spans="1:14" hidden="1">
      <c r="A802" s="88"/>
      <c r="B802" s="203" t="s">
        <v>207</v>
      </c>
      <c r="C802" s="204"/>
      <c r="D802" s="204"/>
      <c r="E802" s="204"/>
      <c r="F802" s="204"/>
      <c r="G802" s="205"/>
      <c r="H802" s="88" t="s">
        <v>208</v>
      </c>
      <c r="I802" s="81" t="s">
        <v>208</v>
      </c>
      <c r="J802" s="109">
        <f>+J800+J801</f>
        <v>0</v>
      </c>
      <c r="K802" s="8"/>
      <c r="L802" s="66"/>
      <c r="M802" s="66">
        <f>+M800</f>
        <v>0</v>
      </c>
      <c r="N802" s="66"/>
    </row>
    <row r="803" spans="1:14" ht="15.75" hidden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68"/>
      <c r="L803" s="66"/>
      <c r="M803" s="66">
        <f t="shared" ref="M803:M817" si="68">+M804</f>
        <v>0</v>
      </c>
      <c r="N803" s="66"/>
    </row>
    <row r="804" spans="1:14" ht="15.75" hidden="1">
      <c r="A804" s="206" t="s">
        <v>264</v>
      </c>
      <c r="B804" s="206"/>
      <c r="C804" s="206"/>
      <c r="D804" s="206"/>
      <c r="E804" s="206"/>
      <c r="F804" s="206"/>
      <c r="G804" s="206"/>
      <c r="H804" s="206"/>
      <c r="I804" s="206"/>
      <c r="J804" s="206"/>
      <c r="K804" s="68"/>
      <c r="L804" s="66"/>
      <c r="M804" s="66">
        <f t="shared" si="68"/>
        <v>0</v>
      </c>
      <c r="N804" s="66"/>
    </row>
    <row r="805" spans="1:14" hidden="1">
      <c r="A805" s="112"/>
      <c r="B805" s="112"/>
      <c r="C805" s="112"/>
      <c r="D805" s="112"/>
      <c r="E805" s="112"/>
      <c r="F805" s="112"/>
      <c r="G805" s="67"/>
      <c r="H805" s="67"/>
      <c r="I805" s="67"/>
      <c r="J805" s="67"/>
      <c r="K805" s="68"/>
      <c r="L805" s="66"/>
      <c r="M805" s="66">
        <f t="shared" si="68"/>
        <v>0</v>
      </c>
      <c r="N805" s="66"/>
    </row>
    <row r="806" spans="1:14" ht="15.75" hidden="1">
      <c r="A806" s="114" t="s">
        <v>171</v>
      </c>
      <c r="B806" s="115"/>
      <c r="C806" s="112"/>
      <c r="D806" s="71" t="str">
        <f>+[1]Авт!N160</f>
        <v>81307017Ш203S3090</v>
      </c>
      <c r="E806" s="116"/>
      <c r="F806" s="116"/>
      <c r="G806" s="116"/>
      <c r="H806" s="116"/>
      <c r="I806" s="116"/>
      <c r="J806" s="116"/>
      <c r="K806" s="68"/>
      <c r="L806" s="66"/>
      <c r="M806" s="66">
        <f t="shared" si="68"/>
        <v>0</v>
      </c>
      <c r="N806" s="66"/>
    </row>
    <row r="807" spans="1:14" hidden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68"/>
      <c r="L807" s="66"/>
      <c r="M807" s="66">
        <f t="shared" si="68"/>
        <v>0</v>
      </c>
      <c r="N807" s="66"/>
    </row>
    <row r="808" spans="1:14" ht="15.75" hidden="1">
      <c r="A808" s="114" t="s">
        <v>173</v>
      </c>
      <c r="B808" s="115"/>
      <c r="C808" s="112"/>
      <c r="D808" s="76" t="s">
        <v>174</v>
      </c>
      <c r="E808" s="117"/>
      <c r="F808" s="117"/>
      <c r="G808" s="117"/>
      <c r="H808" s="117"/>
      <c r="I808" s="117"/>
      <c r="J808" s="117"/>
      <c r="K808" s="68"/>
      <c r="L808" s="66"/>
      <c r="M808" s="66">
        <f t="shared" si="68"/>
        <v>0</v>
      </c>
      <c r="N808" s="66"/>
    </row>
    <row r="809" spans="1:14" ht="15.75" hidden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68"/>
      <c r="L809" s="66"/>
      <c r="M809" s="66">
        <f t="shared" si="68"/>
        <v>0</v>
      </c>
      <c r="N809" s="66"/>
    </row>
    <row r="810" spans="1:14" ht="15.75" hidden="1">
      <c r="A810" s="206" t="s">
        <v>283</v>
      </c>
      <c r="B810" s="206"/>
      <c r="C810" s="206"/>
      <c r="D810" s="206"/>
      <c r="E810" s="206"/>
      <c r="F810" s="206"/>
      <c r="G810" s="206"/>
      <c r="H810" s="206"/>
      <c r="I810" s="206"/>
      <c r="J810" s="206"/>
      <c r="K810" s="68"/>
      <c r="L810" s="66"/>
      <c r="M810" s="66">
        <f t="shared" si="68"/>
        <v>0</v>
      </c>
      <c r="N810" s="66"/>
    </row>
    <row r="811" spans="1:14" ht="15.75" hidden="1">
      <c r="A811" s="112"/>
      <c r="B811" s="112"/>
      <c r="C811" s="112"/>
      <c r="D811" s="112"/>
      <c r="E811" s="112"/>
      <c r="F811" s="70"/>
      <c r="G811" s="70"/>
      <c r="H811" s="70"/>
      <c r="I811" s="70"/>
      <c r="J811" s="70"/>
      <c r="K811" s="68"/>
      <c r="L811" s="66"/>
      <c r="M811" s="66">
        <f t="shared" si="68"/>
        <v>0</v>
      </c>
      <c r="N811" s="66"/>
    </row>
    <row r="812" spans="1:14" hidden="1">
      <c r="A812" s="77" t="s">
        <v>176</v>
      </c>
      <c r="B812" s="197" t="s">
        <v>238</v>
      </c>
      <c r="C812" s="198"/>
      <c r="D812" s="198"/>
      <c r="E812" s="198"/>
      <c r="F812" s="198"/>
      <c r="G812" s="199"/>
      <c r="H812" s="77" t="s">
        <v>329</v>
      </c>
      <c r="I812" s="77" t="s">
        <v>284</v>
      </c>
      <c r="J812" s="77" t="s">
        <v>242</v>
      </c>
      <c r="K812" s="68"/>
      <c r="L812" s="66"/>
      <c r="M812" s="66">
        <f t="shared" si="68"/>
        <v>0</v>
      </c>
      <c r="N812" s="66"/>
    </row>
    <row r="813" spans="1:14" hidden="1">
      <c r="A813" s="79" t="s">
        <v>183</v>
      </c>
      <c r="B813" s="79"/>
      <c r="C813" s="91"/>
      <c r="D813" s="91"/>
      <c r="E813" s="91"/>
      <c r="F813" s="91"/>
      <c r="G813" s="91"/>
      <c r="H813" s="79" t="s">
        <v>330</v>
      </c>
      <c r="I813" s="79" t="s">
        <v>285</v>
      </c>
      <c r="J813" s="79" t="s">
        <v>286</v>
      </c>
      <c r="K813" s="68"/>
      <c r="L813" s="66"/>
      <c r="M813" s="66">
        <f t="shared" si="68"/>
        <v>0</v>
      </c>
      <c r="N813" s="66"/>
    </row>
    <row r="814" spans="1:14" hidden="1">
      <c r="A814" s="79"/>
      <c r="B814" s="79"/>
      <c r="C814" s="91"/>
      <c r="D814" s="91"/>
      <c r="E814" s="91"/>
      <c r="F814" s="91"/>
      <c r="G814" s="91"/>
      <c r="H814" s="79"/>
      <c r="I814" s="79" t="s">
        <v>216</v>
      </c>
      <c r="J814" s="79"/>
      <c r="K814" s="68"/>
      <c r="L814" s="66"/>
      <c r="M814" s="66">
        <f t="shared" si="68"/>
        <v>0</v>
      </c>
      <c r="N814" s="66"/>
    </row>
    <row r="815" spans="1:14" hidden="1">
      <c r="A815" s="81">
        <v>1</v>
      </c>
      <c r="B815" s="200">
        <v>2</v>
      </c>
      <c r="C815" s="201"/>
      <c r="D815" s="201"/>
      <c r="E815" s="201"/>
      <c r="F815" s="201"/>
      <c r="G815" s="202"/>
      <c r="H815" s="81">
        <v>3</v>
      </c>
      <c r="I815" s="81">
        <v>4</v>
      </c>
      <c r="J815" s="81">
        <v>5</v>
      </c>
      <c r="K815" s="68"/>
      <c r="L815" s="66"/>
      <c r="M815" s="66">
        <f t="shared" si="68"/>
        <v>0</v>
      </c>
      <c r="N815" s="66"/>
    </row>
    <row r="816" spans="1:14" hidden="1">
      <c r="A816" s="81">
        <v>1</v>
      </c>
      <c r="B816" s="120" t="s">
        <v>331</v>
      </c>
      <c r="C816" s="121"/>
      <c r="D816" s="121"/>
      <c r="E816" s="121"/>
      <c r="F816" s="121"/>
      <c r="G816" s="121"/>
      <c r="H816" s="109">
        <f>+ROUND(J816/I816,2)</f>
        <v>0</v>
      </c>
      <c r="I816" s="109">
        <v>135.30000000000001</v>
      </c>
      <c r="J816" s="109">
        <f>+J818</f>
        <v>0</v>
      </c>
      <c r="K816" s="68"/>
      <c r="L816" s="66"/>
      <c r="M816" s="66">
        <f t="shared" si="68"/>
        <v>0</v>
      </c>
      <c r="N816" s="66"/>
    </row>
    <row r="817" spans="1:14" hidden="1">
      <c r="A817" s="81"/>
      <c r="B817" s="120"/>
      <c r="C817" s="121"/>
      <c r="D817" s="121"/>
      <c r="E817" s="121"/>
      <c r="F817" s="121"/>
      <c r="G817" s="121"/>
      <c r="H817" s="120"/>
      <c r="I817" s="120"/>
      <c r="J817" s="109"/>
      <c r="K817" s="68"/>
      <c r="L817" s="66"/>
      <c r="M817" s="66">
        <f t="shared" si="68"/>
        <v>0</v>
      </c>
      <c r="N817" s="66"/>
    </row>
    <row r="818" spans="1:14" hidden="1">
      <c r="A818" s="81"/>
      <c r="B818" s="123" t="s">
        <v>207</v>
      </c>
      <c r="C818" s="124"/>
      <c r="D818" s="124"/>
      <c r="E818" s="124"/>
      <c r="F818" s="124"/>
      <c r="G818" s="124"/>
      <c r="H818" s="81" t="s">
        <v>208</v>
      </c>
      <c r="I818" s="81" t="s">
        <v>208</v>
      </c>
      <c r="J818" s="109">
        <f>+K818</f>
        <v>0</v>
      </c>
      <c r="K818" s="68">
        <f>+[1]ШС23!$CJ$25</f>
        <v>0</v>
      </c>
      <c r="L818" s="66"/>
      <c r="M818" s="66">
        <f>+IF(K818=0,0,1)</f>
        <v>0</v>
      </c>
      <c r="N818" s="66"/>
    </row>
    <row r="819" spans="1:14" ht="15.75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68"/>
      <c r="L819" s="66"/>
      <c r="M819" s="66">
        <f t="shared" ref="M819:M833" si="69">+M820</f>
        <v>1</v>
      </c>
      <c r="N819" s="66"/>
    </row>
    <row r="820" spans="1:14" ht="15.75">
      <c r="A820" s="206" t="s">
        <v>264</v>
      </c>
      <c r="B820" s="206"/>
      <c r="C820" s="206"/>
      <c r="D820" s="206"/>
      <c r="E820" s="206"/>
      <c r="F820" s="206"/>
      <c r="G820" s="206"/>
      <c r="H820" s="206"/>
      <c r="I820" s="206"/>
      <c r="J820" s="206"/>
      <c r="K820" s="68"/>
      <c r="L820" s="66"/>
      <c r="M820" s="66">
        <f t="shared" si="69"/>
        <v>1</v>
      </c>
      <c r="N820" s="66"/>
    </row>
    <row r="821" spans="1:14">
      <c r="A821" s="112"/>
      <c r="B821" s="112"/>
      <c r="C821" s="112"/>
      <c r="D821" s="112"/>
      <c r="E821" s="112"/>
      <c r="F821" s="112"/>
      <c r="G821" s="67"/>
      <c r="H821" s="67"/>
      <c r="I821" s="67"/>
      <c r="J821" s="67"/>
      <c r="K821" s="68"/>
      <c r="L821" s="66"/>
      <c r="M821" s="66">
        <f t="shared" si="69"/>
        <v>1</v>
      </c>
      <c r="N821" s="66"/>
    </row>
    <row r="822" spans="1:14" ht="15.75">
      <c r="A822" s="114" t="s">
        <v>171</v>
      </c>
      <c r="B822" s="115"/>
      <c r="C822" s="112"/>
      <c r="D822" s="71" t="str">
        <f>+D806</f>
        <v>81307017Ш203S3090</v>
      </c>
      <c r="E822" s="116"/>
      <c r="F822" s="116"/>
      <c r="G822" s="116"/>
      <c r="H822" s="116"/>
      <c r="I822" s="116"/>
      <c r="J822" s="116"/>
      <c r="K822" s="68"/>
      <c r="L822" s="66"/>
      <c r="M822" s="66">
        <f t="shared" si="69"/>
        <v>1</v>
      </c>
      <c r="N822" s="66"/>
    </row>
    <row r="823" spans="1:14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68"/>
      <c r="L823" s="66"/>
      <c r="M823" s="66">
        <f t="shared" si="69"/>
        <v>1</v>
      </c>
      <c r="N823" s="66"/>
    </row>
    <row r="824" spans="1:14" ht="15.75">
      <c r="A824" s="114" t="s">
        <v>173</v>
      </c>
      <c r="B824" s="115"/>
      <c r="C824" s="112"/>
      <c r="D824" s="76" t="s">
        <v>299</v>
      </c>
      <c r="E824" s="117"/>
      <c r="F824" s="117"/>
      <c r="G824" s="117"/>
      <c r="H824" s="117"/>
      <c r="I824" s="117"/>
      <c r="J824" s="117"/>
      <c r="K824" s="68"/>
      <c r="L824" s="66"/>
      <c r="M824" s="66">
        <f t="shared" si="69"/>
        <v>1</v>
      </c>
      <c r="N824" s="66"/>
    </row>
    <row r="825" spans="1:14" ht="15.75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68"/>
      <c r="L825" s="66"/>
      <c r="M825" s="66">
        <f t="shared" si="69"/>
        <v>1</v>
      </c>
      <c r="N825" s="66"/>
    </row>
    <row r="826" spans="1:14" ht="15.75">
      <c r="A826" s="206" t="s">
        <v>283</v>
      </c>
      <c r="B826" s="206"/>
      <c r="C826" s="206"/>
      <c r="D826" s="206"/>
      <c r="E826" s="206"/>
      <c r="F826" s="206"/>
      <c r="G826" s="206"/>
      <c r="H826" s="206"/>
      <c r="I826" s="206"/>
      <c r="J826" s="206"/>
      <c r="K826" s="68"/>
      <c r="L826" s="66"/>
      <c r="M826" s="66">
        <f t="shared" si="69"/>
        <v>1</v>
      </c>
      <c r="N826" s="66"/>
    </row>
    <row r="827" spans="1:14" ht="15.75">
      <c r="A827" s="112"/>
      <c r="B827" s="112"/>
      <c r="C827" s="112"/>
      <c r="D827" s="112"/>
      <c r="E827" s="112"/>
      <c r="F827" s="70"/>
      <c r="G827" s="70"/>
      <c r="H827" s="70"/>
      <c r="I827" s="70"/>
      <c r="J827" s="70"/>
      <c r="K827" s="68"/>
      <c r="L827" s="66"/>
      <c r="M827" s="66">
        <f t="shared" si="69"/>
        <v>1</v>
      </c>
      <c r="N827" s="66"/>
    </row>
    <row r="828" spans="1:14">
      <c r="A828" s="77" t="s">
        <v>176</v>
      </c>
      <c r="B828" s="197" t="s">
        <v>238</v>
      </c>
      <c r="C828" s="198"/>
      <c r="D828" s="198"/>
      <c r="E828" s="198"/>
      <c r="F828" s="198"/>
      <c r="G828" s="199"/>
      <c r="H828" s="77" t="s">
        <v>329</v>
      </c>
      <c r="I828" s="77" t="s">
        <v>284</v>
      </c>
      <c r="J828" s="77" t="s">
        <v>242</v>
      </c>
      <c r="K828" s="68"/>
      <c r="L828" s="66"/>
      <c r="M828" s="66">
        <f t="shared" si="69"/>
        <v>1</v>
      </c>
      <c r="N828" s="66"/>
    </row>
    <row r="829" spans="1:14">
      <c r="A829" s="79" t="s">
        <v>183</v>
      </c>
      <c r="B829" s="79"/>
      <c r="C829" s="91"/>
      <c r="D829" s="91"/>
      <c r="E829" s="91"/>
      <c r="F829" s="91"/>
      <c r="G829" s="91"/>
      <c r="H829" s="79" t="s">
        <v>330</v>
      </c>
      <c r="I829" s="79" t="s">
        <v>285</v>
      </c>
      <c r="J829" s="79" t="s">
        <v>286</v>
      </c>
      <c r="K829" s="68"/>
      <c r="L829" s="66"/>
      <c r="M829" s="66">
        <f t="shared" si="69"/>
        <v>1</v>
      </c>
      <c r="N829" s="66"/>
    </row>
    <row r="830" spans="1:14">
      <c r="A830" s="79"/>
      <c r="B830" s="79"/>
      <c r="C830" s="91"/>
      <c r="D830" s="91"/>
      <c r="E830" s="91"/>
      <c r="F830" s="91"/>
      <c r="G830" s="91"/>
      <c r="H830" s="79"/>
      <c r="I830" s="79" t="s">
        <v>216</v>
      </c>
      <c r="J830" s="79"/>
      <c r="K830" s="68"/>
      <c r="L830" s="66"/>
      <c r="M830" s="66">
        <f t="shared" si="69"/>
        <v>1</v>
      </c>
      <c r="N830" s="66"/>
    </row>
    <row r="831" spans="1:14">
      <c r="A831" s="81">
        <v>1</v>
      </c>
      <c r="B831" s="200">
        <v>2</v>
      </c>
      <c r="C831" s="201"/>
      <c r="D831" s="201"/>
      <c r="E831" s="201"/>
      <c r="F831" s="201"/>
      <c r="G831" s="202"/>
      <c r="H831" s="81">
        <v>3</v>
      </c>
      <c r="I831" s="81">
        <v>4</v>
      </c>
      <c r="J831" s="81">
        <v>5</v>
      </c>
      <c r="K831" s="68"/>
      <c r="L831" s="66"/>
      <c r="M831" s="66">
        <f t="shared" si="69"/>
        <v>1</v>
      </c>
      <c r="N831" s="66"/>
    </row>
    <row r="832" spans="1:14">
      <c r="A832" s="81">
        <v>1</v>
      </c>
      <c r="B832" s="120" t="s">
        <v>331</v>
      </c>
      <c r="C832" s="121"/>
      <c r="D832" s="121"/>
      <c r="E832" s="121"/>
      <c r="F832" s="121"/>
      <c r="G832" s="121"/>
      <c r="H832" s="109">
        <f>+ROUND(J832/I832,2)</f>
        <v>31.78</v>
      </c>
      <c r="I832" s="109">
        <v>135.30000000000001</v>
      </c>
      <c r="J832" s="109">
        <f>+J834</f>
        <v>4300</v>
      </c>
      <c r="K832" s="68"/>
      <c r="L832" s="66"/>
      <c r="M832" s="66">
        <f t="shared" si="69"/>
        <v>1</v>
      </c>
      <c r="N832" s="66"/>
    </row>
    <row r="833" spans="1:14">
      <c r="A833" s="81"/>
      <c r="B833" s="120"/>
      <c r="C833" s="121"/>
      <c r="D833" s="121"/>
      <c r="E833" s="121"/>
      <c r="F833" s="121"/>
      <c r="G833" s="121"/>
      <c r="H833" s="120"/>
      <c r="I833" s="120"/>
      <c r="J833" s="109"/>
      <c r="K833" s="68"/>
      <c r="L833" s="66"/>
      <c r="M833" s="66">
        <f t="shared" si="69"/>
        <v>1</v>
      </c>
      <c r="N833" s="66"/>
    </row>
    <row r="834" spans="1:14">
      <c r="A834" s="81"/>
      <c r="B834" s="123" t="s">
        <v>207</v>
      </c>
      <c r="C834" s="124"/>
      <c r="D834" s="124"/>
      <c r="E834" s="124"/>
      <c r="F834" s="124"/>
      <c r="G834" s="124"/>
      <c r="H834" s="81" t="s">
        <v>208</v>
      </c>
      <c r="I834" s="81" t="s">
        <v>208</v>
      </c>
      <c r="J834" s="109">
        <f>+K834</f>
        <v>4300</v>
      </c>
      <c r="K834" s="68">
        <f>+[1]ШС23!$CK$25</f>
        <v>4300</v>
      </c>
      <c r="L834" s="66"/>
      <c r="M834" s="66">
        <f>+IF(K834=0,0,1)</f>
        <v>1</v>
      </c>
      <c r="N834" s="66"/>
    </row>
    <row r="835" spans="1:14" hidden="1">
      <c r="M835" s="136">
        <f>+M836</f>
        <v>0</v>
      </c>
    </row>
    <row r="836" spans="1:14" ht="15.75" hidden="1">
      <c r="A836" s="206" t="s">
        <v>264</v>
      </c>
      <c r="B836" s="206"/>
      <c r="C836" s="206"/>
      <c r="D836" s="206"/>
      <c r="E836" s="206"/>
      <c r="F836" s="206"/>
      <c r="G836" s="206"/>
      <c r="H836" s="206"/>
      <c r="I836" s="206"/>
      <c r="J836" s="206"/>
      <c r="K836" s="68"/>
      <c r="L836" s="66"/>
      <c r="M836" s="66">
        <f t="shared" ref="M836:M839" si="70">+M837</f>
        <v>0</v>
      </c>
      <c r="N836" s="66"/>
    </row>
    <row r="837" spans="1:14" hidden="1">
      <c r="A837" s="112"/>
      <c r="B837" s="112"/>
      <c r="C837" s="112"/>
      <c r="D837" s="112"/>
      <c r="E837" s="112"/>
      <c r="F837" s="112"/>
      <c r="G837" s="67"/>
      <c r="H837" s="67"/>
      <c r="I837" s="67"/>
      <c r="J837" s="67"/>
      <c r="K837" s="68"/>
      <c r="L837" s="66"/>
      <c r="M837" s="66">
        <f t="shared" si="70"/>
        <v>0</v>
      </c>
      <c r="N837" s="66"/>
    </row>
    <row r="838" spans="1:14" ht="15.75" hidden="1">
      <c r="A838" s="114" t="s">
        <v>171</v>
      </c>
      <c r="B838" s="115"/>
      <c r="C838" s="112"/>
      <c r="D838" s="71" t="str">
        <f>+[1]Авт!N202</f>
        <v>81307017Ш40100005</v>
      </c>
      <c r="E838" s="116"/>
      <c r="F838" s="116"/>
      <c r="G838" s="116"/>
      <c r="H838" s="116"/>
      <c r="I838" s="116"/>
      <c r="J838" s="116"/>
      <c r="K838" s="68"/>
      <c r="L838" s="66"/>
      <c r="M838" s="66">
        <f t="shared" si="70"/>
        <v>0</v>
      </c>
      <c r="N838" s="66"/>
    </row>
    <row r="839" spans="1:14" hidden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68"/>
      <c r="L839" s="66"/>
      <c r="M839" s="66">
        <f t="shared" si="70"/>
        <v>0</v>
      </c>
      <c r="N839" s="66"/>
    </row>
    <row r="840" spans="1:14" ht="15.75" hidden="1">
      <c r="A840" s="114" t="s">
        <v>173</v>
      </c>
      <c r="B840" s="115"/>
      <c r="C840" s="112"/>
      <c r="D840" s="76" t="s">
        <v>299</v>
      </c>
      <c r="E840" s="117"/>
      <c r="F840" s="117"/>
      <c r="G840" s="117"/>
      <c r="H840" s="117"/>
      <c r="I840" s="117"/>
      <c r="J840" s="117"/>
      <c r="K840" s="68"/>
      <c r="L840" s="66"/>
      <c r="M840" s="66">
        <f>IF(M849+M859&gt;0,1,0)</f>
        <v>0</v>
      </c>
      <c r="N840" s="66"/>
    </row>
    <row r="841" spans="1:14" ht="15.75" hidden="1">
      <c r="A841" s="114"/>
      <c r="B841" s="115"/>
      <c r="C841" s="118"/>
      <c r="D841" s="118"/>
      <c r="E841" s="118"/>
      <c r="F841" s="118"/>
      <c r="G841" s="67"/>
      <c r="H841" s="67"/>
      <c r="I841" s="67"/>
      <c r="J841" s="67"/>
      <c r="K841" s="68"/>
      <c r="L841" s="66"/>
      <c r="M841" s="66">
        <f>+M842</f>
        <v>0</v>
      </c>
      <c r="N841" s="66"/>
    </row>
    <row r="842" spans="1:14" ht="15.75" hidden="1">
      <c r="A842" s="206" t="s">
        <v>279</v>
      </c>
      <c r="B842" s="206"/>
      <c r="C842" s="206"/>
      <c r="D842" s="206"/>
      <c r="E842" s="206"/>
      <c r="F842" s="206"/>
      <c r="G842" s="206"/>
      <c r="H842" s="206"/>
      <c r="I842" s="206"/>
      <c r="J842" s="206"/>
      <c r="K842" s="68"/>
      <c r="L842" s="66"/>
      <c r="M842" s="66">
        <f t="shared" ref="M842:M846" si="71">+M843</f>
        <v>0</v>
      </c>
      <c r="N842" s="66"/>
    </row>
    <row r="843" spans="1:14" hidden="1">
      <c r="A843" s="112"/>
      <c r="B843" s="112"/>
      <c r="C843" s="112"/>
      <c r="D843" s="112"/>
      <c r="E843" s="112"/>
      <c r="F843" s="67"/>
      <c r="G843" s="67"/>
      <c r="H843" s="67"/>
      <c r="I843" s="67"/>
      <c r="J843" s="67"/>
      <c r="K843" s="68"/>
      <c r="L843" s="66"/>
      <c r="M843" s="66">
        <f t="shared" si="71"/>
        <v>0</v>
      </c>
      <c r="N843" s="66"/>
    </row>
    <row r="844" spans="1:14" hidden="1">
      <c r="A844" s="77" t="s">
        <v>176</v>
      </c>
      <c r="B844" s="197" t="s">
        <v>238</v>
      </c>
      <c r="C844" s="198"/>
      <c r="D844" s="198"/>
      <c r="E844" s="198"/>
      <c r="F844" s="198"/>
      <c r="G844" s="198"/>
      <c r="H844" s="199"/>
      <c r="I844" s="77" t="s">
        <v>240</v>
      </c>
      <c r="J844" s="78" t="s">
        <v>266</v>
      </c>
      <c r="K844" s="68"/>
      <c r="L844" s="66"/>
      <c r="M844" s="66">
        <f t="shared" si="71"/>
        <v>0</v>
      </c>
      <c r="N844" s="66"/>
    </row>
    <row r="845" spans="1:14" hidden="1">
      <c r="A845" s="79" t="s">
        <v>183</v>
      </c>
      <c r="B845" s="79"/>
      <c r="C845" s="91"/>
      <c r="D845" s="91"/>
      <c r="E845" s="91"/>
      <c r="F845" s="91"/>
      <c r="G845" s="91"/>
      <c r="H845" s="126"/>
      <c r="I845" s="79" t="s">
        <v>280</v>
      </c>
      <c r="J845" s="80" t="s">
        <v>281</v>
      </c>
      <c r="K845" s="68"/>
      <c r="L845" s="66"/>
      <c r="M845" s="66">
        <f t="shared" si="71"/>
        <v>0</v>
      </c>
      <c r="N845" s="66"/>
    </row>
    <row r="846" spans="1:14" hidden="1">
      <c r="A846" s="79"/>
      <c r="B846" s="79"/>
      <c r="C846" s="91"/>
      <c r="D846" s="91"/>
      <c r="E846" s="91"/>
      <c r="F846" s="91"/>
      <c r="G846" s="91"/>
      <c r="H846" s="127"/>
      <c r="I846" s="79"/>
      <c r="J846" s="80"/>
      <c r="K846" s="68"/>
      <c r="L846" s="66"/>
      <c r="M846" s="66">
        <f t="shared" si="71"/>
        <v>0</v>
      </c>
      <c r="N846" s="66"/>
    </row>
    <row r="847" spans="1:14" hidden="1">
      <c r="A847" s="81">
        <v>1</v>
      </c>
      <c r="B847" s="200">
        <v>2</v>
      </c>
      <c r="C847" s="201"/>
      <c r="D847" s="201"/>
      <c r="E847" s="201"/>
      <c r="F847" s="201"/>
      <c r="G847" s="201"/>
      <c r="H847" s="202"/>
      <c r="I847" s="81">
        <v>3</v>
      </c>
      <c r="J847" s="82">
        <v>4</v>
      </c>
      <c r="K847" s="68"/>
      <c r="L847" s="66"/>
      <c r="M847" s="66">
        <f>+M848</f>
        <v>0</v>
      </c>
      <c r="N847" s="66"/>
    </row>
    <row r="848" spans="1:14" hidden="1">
      <c r="A848" s="81">
        <v>1</v>
      </c>
      <c r="B848" s="123" t="s">
        <v>333</v>
      </c>
      <c r="C848" s="124"/>
      <c r="D848" s="124"/>
      <c r="E848" s="124"/>
      <c r="F848" s="124"/>
      <c r="G848" s="124"/>
      <c r="H848" s="124"/>
      <c r="I848" s="122">
        <v>1</v>
      </c>
      <c r="J848" s="109">
        <f>+K849</f>
        <v>0</v>
      </c>
      <c r="K848" s="68"/>
      <c r="L848" s="66"/>
      <c r="M848" s="66">
        <f>+M849</f>
        <v>0</v>
      </c>
      <c r="N848" s="66"/>
    </row>
    <row r="849" spans="1:14" hidden="1">
      <c r="A849" s="81"/>
      <c r="B849" s="123" t="s">
        <v>207</v>
      </c>
      <c r="C849" s="124"/>
      <c r="D849" s="124"/>
      <c r="E849" s="124"/>
      <c r="F849" s="124"/>
      <c r="G849" s="124"/>
      <c r="H849" s="124"/>
      <c r="I849" s="81" t="s">
        <v>208</v>
      </c>
      <c r="J849" s="109">
        <f>+SUM(J848:J848)</f>
        <v>0</v>
      </c>
      <c r="K849" s="68">
        <f>+[1]ШС23!$DN$25</f>
        <v>0</v>
      </c>
      <c r="L849" s="66"/>
      <c r="M849" s="66">
        <f t="shared" ref="M849" si="72">+IF(K849=0,0,1)</f>
        <v>0</v>
      </c>
      <c r="N849" s="66"/>
    </row>
    <row r="850" spans="1:14" ht="15.75" hidden="1">
      <c r="A850" s="125"/>
      <c r="B850" s="125"/>
      <c r="C850" s="125"/>
      <c r="D850" s="125"/>
      <c r="E850" s="125"/>
      <c r="F850" s="70"/>
      <c r="G850" s="70"/>
      <c r="H850" s="70"/>
      <c r="I850" s="70"/>
      <c r="J850" s="70"/>
      <c r="K850" s="68"/>
      <c r="L850" s="66"/>
      <c r="M850" s="66">
        <f t="shared" ref="M850:M855" si="73">+M851</f>
        <v>0</v>
      </c>
      <c r="N850" s="66"/>
    </row>
    <row r="851" spans="1:14" ht="15.75" hidden="1">
      <c r="A851" s="206" t="s">
        <v>283</v>
      </c>
      <c r="B851" s="206"/>
      <c r="C851" s="206"/>
      <c r="D851" s="206"/>
      <c r="E851" s="206"/>
      <c r="F851" s="206"/>
      <c r="G851" s="206"/>
      <c r="H851" s="206"/>
      <c r="I851" s="206"/>
      <c r="J851" s="206"/>
      <c r="K851" s="68"/>
      <c r="L851" s="66"/>
      <c r="M851" s="66">
        <f t="shared" si="73"/>
        <v>0</v>
      </c>
      <c r="N851" s="66"/>
    </row>
    <row r="852" spans="1:14" ht="15.75" hidden="1">
      <c r="A852" s="112"/>
      <c r="B852" s="112"/>
      <c r="C852" s="112"/>
      <c r="D852" s="112"/>
      <c r="E852" s="112"/>
      <c r="F852" s="70"/>
      <c r="G852" s="70"/>
      <c r="H852" s="70"/>
      <c r="I852" s="70"/>
      <c r="J852" s="70"/>
      <c r="K852" s="68"/>
      <c r="L852" s="66"/>
      <c r="M852" s="66">
        <f t="shared" si="73"/>
        <v>0</v>
      </c>
      <c r="N852" s="66"/>
    </row>
    <row r="853" spans="1:14" hidden="1">
      <c r="A853" s="77" t="s">
        <v>176</v>
      </c>
      <c r="B853" s="197" t="s">
        <v>238</v>
      </c>
      <c r="C853" s="198"/>
      <c r="D853" s="198"/>
      <c r="E853" s="198"/>
      <c r="F853" s="198"/>
      <c r="G853" s="199"/>
      <c r="H853" s="77" t="s">
        <v>240</v>
      </c>
      <c r="I853" s="77" t="s">
        <v>284</v>
      </c>
      <c r="J853" s="77" t="s">
        <v>242</v>
      </c>
      <c r="K853" s="68"/>
      <c r="L853" s="66"/>
      <c r="M853" s="66">
        <f t="shared" si="73"/>
        <v>0</v>
      </c>
      <c r="N853" s="66"/>
    </row>
    <row r="854" spans="1:14" hidden="1">
      <c r="A854" s="79" t="s">
        <v>183</v>
      </c>
      <c r="B854" s="79"/>
      <c r="C854" s="91"/>
      <c r="D854" s="91"/>
      <c r="E854" s="91"/>
      <c r="F854" s="91"/>
      <c r="G854" s="91"/>
      <c r="H854" s="79"/>
      <c r="I854" s="79" t="s">
        <v>285</v>
      </c>
      <c r="J854" s="79" t="s">
        <v>286</v>
      </c>
      <c r="K854" s="68"/>
      <c r="L854" s="66"/>
      <c r="M854" s="66">
        <f t="shared" si="73"/>
        <v>0</v>
      </c>
      <c r="N854" s="66"/>
    </row>
    <row r="855" spans="1:14" hidden="1">
      <c r="A855" s="79"/>
      <c r="B855" s="79"/>
      <c r="C855" s="91"/>
      <c r="D855" s="91"/>
      <c r="E855" s="91"/>
      <c r="F855" s="91"/>
      <c r="G855" s="91"/>
      <c r="H855" s="79"/>
      <c r="I855" s="79" t="s">
        <v>216</v>
      </c>
      <c r="J855" s="79"/>
      <c r="K855" s="68"/>
      <c r="L855" s="66"/>
      <c r="M855" s="66">
        <f t="shared" si="73"/>
        <v>0</v>
      </c>
      <c r="N855" s="66"/>
    </row>
    <row r="856" spans="1:14" hidden="1">
      <c r="A856" s="81">
        <v>1</v>
      </c>
      <c r="B856" s="200">
        <v>2</v>
      </c>
      <c r="C856" s="201"/>
      <c r="D856" s="201"/>
      <c r="E856" s="201"/>
      <c r="F856" s="201"/>
      <c r="G856" s="202"/>
      <c r="H856" s="81">
        <v>3</v>
      </c>
      <c r="I856" s="81">
        <v>4</v>
      </c>
      <c r="J856" s="81">
        <v>5</v>
      </c>
      <c r="K856" s="68"/>
      <c r="L856" s="66"/>
      <c r="M856" s="66">
        <f>+M859</f>
        <v>0</v>
      </c>
      <c r="N856" s="66"/>
    </row>
    <row r="857" spans="1:14" hidden="1">
      <c r="A857" s="81">
        <v>1</v>
      </c>
      <c r="B857" s="120" t="s">
        <v>322</v>
      </c>
      <c r="C857" s="94"/>
      <c r="D857" s="94"/>
      <c r="E857" s="94"/>
      <c r="F857" s="94"/>
      <c r="G857" s="94"/>
      <c r="H857" s="88">
        <v>1</v>
      </c>
      <c r="I857" s="109">
        <f>+J857/H857</f>
        <v>0</v>
      </c>
      <c r="J857" s="85">
        <f>+K859</f>
        <v>0</v>
      </c>
      <c r="K857" s="68"/>
      <c r="L857" s="66"/>
      <c r="M857" s="66">
        <f>+M860</f>
        <v>0</v>
      </c>
      <c r="N857" s="66"/>
    </row>
    <row r="858" spans="1:14" hidden="1">
      <c r="A858" s="81"/>
      <c r="B858" s="120"/>
      <c r="C858" s="121"/>
      <c r="D858" s="121"/>
      <c r="E858" s="121"/>
      <c r="F858" s="121"/>
      <c r="G858" s="121"/>
      <c r="H858" s="120"/>
      <c r="I858" s="120"/>
      <c r="J858" s="109"/>
      <c r="K858" s="68"/>
      <c r="L858" s="66"/>
      <c r="M858" s="66">
        <f>+M861</f>
        <v>0</v>
      </c>
      <c r="N858" s="66"/>
    </row>
    <row r="859" spans="1:14" hidden="1">
      <c r="A859" s="81"/>
      <c r="B859" s="123" t="s">
        <v>207</v>
      </c>
      <c r="C859" s="124"/>
      <c r="D859" s="124"/>
      <c r="E859" s="124"/>
      <c r="F859" s="124"/>
      <c r="G859" s="124"/>
      <c r="H859" s="81" t="s">
        <v>208</v>
      </c>
      <c r="I859" s="81" t="s">
        <v>208</v>
      </c>
      <c r="J859" s="109">
        <f>+K859</f>
        <v>0</v>
      </c>
      <c r="K859" s="68">
        <f>+[1]ШС23!$DO$25</f>
        <v>0</v>
      </c>
      <c r="L859" s="135"/>
      <c r="M859" s="66">
        <f>+IF(K859=0,0,1)</f>
        <v>0</v>
      </c>
      <c r="N859" s="66"/>
    </row>
    <row r="860" spans="1:14" hidden="1">
      <c r="M860" s="136">
        <f>+M861</f>
        <v>0</v>
      </c>
    </row>
    <row r="861" spans="1:14" ht="15.75" hidden="1">
      <c r="A861" s="206" t="s">
        <v>264</v>
      </c>
      <c r="B861" s="206"/>
      <c r="C861" s="206"/>
      <c r="D861" s="206"/>
      <c r="E861" s="206"/>
      <c r="F861" s="206"/>
      <c r="G861" s="206"/>
      <c r="H861" s="206"/>
      <c r="I861" s="206"/>
      <c r="J861" s="206"/>
      <c r="K861" s="68"/>
      <c r="L861" s="66"/>
      <c r="M861" s="66">
        <f t="shared" ref="M861:M864" si="74">+M862</f>
        <v>0</v>
      </c>
      <c r="N861" s="66"/>
    </row>
    <row r="862" spans="1:14" hidden="1">
      <c r="A862" s="112"/>
      <c r="B862" s="112"/>
      <c r="C862" s="112"/>
      <c r="D862" s="112"/>
      <c r="E862" s="112"/>
      <c r="F862" s="112"/>
      <c r="G862" s="67"/>
      <c r="H862" s="67"/>
      <c r="I862" s="67"/>
      <c r="J862" s="67"/>
      <c r="K862" s="68"/>
      <c r="L862" s="66"/>
      <c r="M862" s="66">
        <f t="shared" si="74"/>
        <v>0</v>
      </c>
      <c r="N862" s="66"/>
    </row>
    <row r="863" spans="1:14" ht="15.75" hidden="1">
      <c r="A863" s="114" t="s">
        <v>171</v>
      </c>
      <c r="B863" s="115"/>
      <c r="C863" s="112"/>
      <c r="D863" s="71" t="str">
        <f>+[1]Авт!N206</f>
        <v>81307017Ш40200005</v>
      </c>
      <c r="E863" s="116"/>
      <c r="F863" s="116"/>
      <c r="G863" s="116"/>
      <c r="H863" s="116"/>
      <c r="I863" s="116"/>
      <c r="J863" s="116"/>
      <c r="K863" s="68"/>
      <c r="L863" s="66"/>
      <c r="M863" s="66">
        <f t="shared" si="74"/>
        <v>0</v>
      </c>
      <c r="N863" s="66"/>
    </row>
    <row r="864" spans="1:14" hidden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68"/>
      <c r="L864" s="66"/>
      <c r="M864" s="66">
        <f t="shared" si="74"/>
        <v>0</v>
      </c>
      <c r="N864" s="66"/>
    </row>
    <row r="865" spans="1:14" ht="15.75" hidden="1">
      <c r="A865" s="114" t="s">
        <v>173</v>
      </c>
      <c r="B865" s="115"/>
      <c r="C865" s="112"/>
      <c r="D865" s="76" t="s">
        <v>299</v>
      </c>
      <c r="E865" s="117"/>
      <c r="F865" s="117"/>
      <c r="G865" s="117"/>
      <c r="H865" s="117"/>
      <c r="I865" s="117"/>
      <c r="J865" s="117"/>
      <c r="K865" s="68"/>
      <c r="L865" s="66"/>
      <c r="M865" s="66">
        <f>IF(M874+M884&gt;0,1,0)</f>
        <v>0</v>
      </c>
      <c r="N865" s="66"/>
    </row>
    <row r="866" spans="1:14" ht="15.75" hidden="1">
      <c r="A866" s="114"/>
      <c r="B866" s="115"/>
      <c r="C866" s="118"/>
      <c r="D866" s="118"/>
      <c r="E866" s="118"/>
      <c r="F866" s="118"/>
      <c r="G866" s="67"/>
      <c r="H866" s="67"/>
      <c r="I866" s="67"/>
      <c r="J866" s="67"/>
      <c r="K866" s="68"/>
      <c r="L866" s="66"/>
      <c r="M866" s="66">
        <f>+M867</f>
        <v>0</v>
      </c>
      <c r="N866" s="66"/>
    </row>
    <row r="867" spans="1:14" ht="15.75" hidden="1">
      <c r="A867" s="206" t="s">
        <v>279</v>
      </c>
      <c r="B867" s="206"/>
      <c r="C867" s="206"/>
      <c r="D867" s="206"/>
      <c r="E867" s="206"/>
      <c r="F867" s="206"/>
      <c r="G867" s="206"/>
      <c r="H867" s="206"/>
      <c r="I867" s="206"/>
      <c r="J867" s="206"/>
      <c r="K867" s="68"/>
      <c r="L867" s="66"/>
      <c r="M867" s="66">
        <f t="shared" ref="M867:M871" si="75">+M868</f>
        <v>0</v>
      </c>
      <c r="N867" s="66"/>
    </row>
    <row r="868" spans="1:14" hidden="1">
      <c r="A868" s="112"/>
      <c r="B868" s="112"/>
      <c r="C868" s="112"/>
      <c r="D868" s="112"/>
      <c r="E868" s="112"/>
      <c r="F868" s="67"/>
      <c r="G868" s="67"/>
      <c r="H868" s="67"/>
      <c r="I868" s="67"/>
      <c r="J868" s="67"/>
      <c r="K868" s="68"/>
      <c r="L868" s="66"/>
      <c r="M868" s="66">
        <f t="shared" si="75"/>
        <v>0</v>
      </c>
      <c r="N868" s="66"/>
    </row>
    <row r="869" spans="1:14" hidden="1">
      <c r="A869" s="77" t="s">
        <v>176</v>
      </c>
      <c r="B869" s="197" t="s">
        <v>238</v>
      </c>
      <c r="C869" s="198"/>
      <c r="D869" s="198"/>
      <c r="E869" s="198"/>
      <c r="F869" s="198"/>
      <c r="G869" s="198"/>
      <c r="H869" s="199"/>
      <c r="I869" s="77" t="s">
        <v>240</v>
      </c>
      <c r="J869" s="78" t="s">
        <v>266</v>
      </c>
      <c r="K869" s="68"/>
      <c r="L869" s="66"/>
      <c r="M869" s="66">
        <f t="shared" si="75"/>
        <v>0</v>
      </c>
      <c r="N869" s="66"/>
    </row>
    <row r="870" spans="1:14" hidden="1">
      <c r="A870" s="79" t="s">
        <v>183</v>
      </c>
      <c r="B870" s="79"/>
      <c r="C870" s="91"/>
      <c r="D870" s="91"/>
      <c r="E870" s="91"/>
      <c r="F870" s="91"/>
      <c r="G870" s="91"/>
      <c r="H870" s="126"/>
      <c r="I870" s="79" t="s">
        <v>280</v>
      </c>
      <c r="J870" s="80" t="s">
        <v>281</v>
      </c>
      <c r="K870" s="68"/>
      <c r="L870" s="66"/>
      <c r="M870" s="66">
        <f t="shared" si="75"/>
        <v>0</v>
      </c>
      <c r="N870" s="66"/>
    </row>
    <row r="871" spans="1:14" hidden="1">
      <c r="A871" s="79"/>
      <c r="B871" s="79"/>
      <c r="C871" s="91"/>
      <c r="D871" s="91"/>
      <c r="E871" s="91"/>
      <c r="F871" s="91"/>
      <c r="G871" s="91"/>
      <c r="H871" s="127"/>
      <c r="I871" s="79"/>
      <c r="J871" s="80"/>
      <c r="K871" s="68"/>
      <c r="L871" s="66"/>
      <c r="M871" s="66">
        <f t="shared" si="75"/>
        <v>0</v>
      </c>
      <c r="N871" s="66"/>
    </row>
    <row r="872" spans="1:14" hidden="1">
      <c r="A872" s="81">
        <v>1</v>
      </c>
      <c r="B872" s="200">
        <v>2</v>
      </c>
      <c r="C872" s="201"/>
      <c r="D872" s="201"/>
      <c r="E872" s="201"/>
      <c r="F872" s="201"/>
      <c r="G872" s="201"/>
      <c r="H872" s="202"/>
      <c r="I872" s="81">
        <v>3</v>
      </c>
      <c r="J872" s="82">
        <v>4</v>
      </c>
      <c r="K872" s="68"/>
      <c r="L872" s="66"/>
      <c r="M872" s="66">
        <f>+M873</f>
        <v>0</v>
      </c>
      <c r="N872" s="66"/>
    </row>
    <row r="873" spans="1:14" hidden="1">
      <c r="A873" s="81">
        <v>1</v>
      </c>
      <c r="B873" s="123" t="s">
        <v>333</v>
      </c>
      <c r="C873" s="124"/>
      <c r="D873" s="124"/>
      <c r="E873" s="124"/>
      <c r="F873" s="124"/>
      <c r="G873" s="124"/>
      <c r="H873" s="124"/>
      <c r="I873" s="122">
        <v>1</v>
      </c>
      <c r="J873" s="109">
        <f>+K874</f>
        <v>0</v>
      </c>
      <c r="K873" s="68"/>
      <c r="L873" s="66"/>
      <c r="M873" s="66">
        <f>+M874</f>
        <v>0</v>
      </c>
      <c r="N873" s="66"/>
    </row>
    <row r="874" spans="1:14" hidden="1">
      <c r="A874" s="81"/>
      <c r="B874" s="123" t="s">
        <v>207</v>
      </c>
      <c r="C874" s="124"/>
      <c r="D874" s="124"/>
      <c r="E874" s="124"/>
      <c r="F874" s="124"/>
      <c r="G874" s="124"/>
      <c r="H874" s="124"/>
      <c r="I874" s="81" t="s">
        <v>208</v>
      </c>
      <c r="J874" s="109">
        <f>+SUM(J873:J873)</f>
        <v>0</v>
      </c>
      <c r="K874" s="68">
        <f>+[1]ШС23!$DQ$25</f>
        <v>0</v>
      </c>
      <c r="L874" s="66"/>
      <c r="M874" s="66">
        <f t="shared" ref="M874" si="76">+IF(K874=0,0,1)</f>
        <v>0</v>
      </c>
      <c r="N874" s="66"/>
    </row>
    <row r="875" spans="1:14" ht="15.75" hidden="1">
      <c r="A875" s="125"/>
      <c r="B875" s="125"/>
      <c r="C875" s="125"/>
      <c r="D875" s="125"/>
      <c r="E875" s="125"/>
      <c r="F875" s="70"/>
      <c r="G875" s="70"/>
      <c r="H875" s="70"/>
      <c r="I875" s="70"/>
      <c r="J875" s="70"/>
      <c r="K875" s="68"/>
      <c r="L875" s="66"/>
      <c r="M875" s="66">
        <f t="shared" ref="M875:M883" si="77">+M876</f>
        <v>0</v>
      </c>
      <c r="N875" s="66"/>
    </row>
    <row r="876" spans="1:14" ht="15.75" hidden="1">
      <c r="A876" s="206" t="s">
        <v>283</v>
      </c>
      <c r="B876" s="206"/>
      <c r="C876" s="206"/>
      <c r="D876" s="206"/>
      <c r="E876" s="206"/>
      <c r="F876" s="206"/>
      <c r="G876" s="206"/>
      <c r="H876" s="206"/>
      <c r="I876" s="206"/>
      <c r="J876" s="206"/>
      <c r="K876" s="68"/>
      <c r="L876" s="66"/>
      <c r="M876" s="66">
        <f t="shared" si="77"/>
        <v>0</v>
      </c>
      <c r="N876" s="66"/>
    </row>
    <row r="877" spans="1:14" ht="15.75" hidden="1">
      <c r="A877" s="112"/>
      <c r="B877" s="112"/>
      <c r="C877" s="112"/>
      <c r="D877" s="112"/>
      <c r="E877" s="112"/>
      <c r="F877" s="70"/>
      <c r="G877" s="70"/>
      <c r="H877" s="70"/>
      <c r="I877" s="70"/>
      <c r="J877" s="70"/>
      <c r="K877" s="68"/>
      <c r="L877" s="66"/>
      <c r="M877" s="66">
        <f t="shared" si="77"/>
        <v>0</v>
      </c>
      <c r="N877" s="66"/>
    </row>
    <row r="878" spans="1:14" hidden="1">
      <c r="A878" s="77" t="s">
        <v>176</v>
      </c>
      <c r="B878" s="197" t="s">
        <v>238</v>
      </c>
      <c r="C878" s="198"/>
      <c r="D878" s="198"/>
      <c r="E878" s="198"/>
      <c r="F878" s="198"/>
      <c r="G878" s="199"/>
      <c r="H878" s="77" t="s">
        <v>240</v>
      </c>
      <c r="I878" s="77" t="s">
        <v>284</v>
      </c>
      <c r="J878" s="77" t="s">
        <v>242</v>
      </c>
      <c r="K878" s="68"/>
      <c r="L878" s="66"/>
      <c r="M878" s="66">
        <f t="shared" si="77"/>
        <v>0</v>
      </c>
      <c r="N878" s="66"/>
    </row>
    <row r="879" spans="1:14" hidden="1">
      <c r="A879" s="79" t="s">
        <v>183</v>
      </c>
      <c r="B879" s="79"/>
      <c r="C879" s="91"/>
      <c r="D879" s="91"/>
      <c r="E879" s="91"/>
      <c r="F879" s="91"/>
      <c r="G879" s="91"/>
      <c r="H879" s="79"/>
      <c r="I879" s="79" t="s">
        <v>285</v>
      </c>
      <c r="J879" s="79" t="s">
        <v>286</v>
      </c>
      <c r="K879" s="68"/>
      <c r="L879" s="66"/>
      <c r="M879" s="66">
        <f t="shared" si="77"/>
        <v>0</v>
      </c>
      <c r="N879" s="66"/>
    </row>
    <row r="880" spans="1:14" hidden="1">
      <c r="A880" s="79"/>
      <c r="B880" s="79"/>
      <c r="C880" s="91"/>
      <c r="D880" s="91"/>
      <c r="E880" s="91"/>
      <c r="F880" s="91"/>
      <c r="G880" s="91"/>
      <c r="H880" s="79"/>
      <c r="I880" s="79" t="s">
        <v>216</v>
      </c>
      <c r="J880" s="79"/>
      <c r="K880" s="68"/>
      <c r="L880" s="66"/>
      <c r="M880" s="66">
        <f t="shared" si="77"/>
        <v>0</v>
      </c>
      <c r="N880" s="66"/>
    </row>
    <row r="881" spans="1:14" hidden="1">
      <c r="A881" s="81">
        <v>1</v>
      </c>
      <c r="B881" s="200">
        <v>2</v>
      </c>
      <c r="C881" s="201"/>
      <c r="D881" s="201"/>
      <c r="E881" s="201"/>
      <c r="F881" s="201"/>
      <c r="G881" s="202"/>
      <c r="H881" s="81">
        <v>3</v>
      </c>
      <c r="I881" s="81">
        <v>4</v>
      </c>
      <c r="J881" s="81">
        <v>5</v>
      </c>
      <c r="K881" s="68"/>
      <c r="L881" s="66"/>
      <c r="M881" s="66">
        <f t="shared" si="77"/>
        <v>0</v>
      </c>
      <c r="N881" s="66"/>
    </row>
    <row r="882" spans="1:14" hidden="1">
      <c r="A882" s="81">
        <v>1</v>
      </c>
      <c r="B882" s="120" t="s">
        <v>322</v>
      </c>
      <c r="C882" s="94"/>
      <c r="D882" s="94"/>
      <c r="E882" s="94"/>
      <c r="F882" s="94"/>
      <c r="G882" s="94"/>
      <c r="H882" s="88">
        <v>1</v>
      </c>
      <c r="I882" s="109">
        <f>+J882/H882</f>
        <v>0</v>
      </c>
      <c r="J882" s="85">
        <f>+K884</f>
        <v>0</v>
      </c>
      <c r="K882" s="68"/>
      <c r="L882" s="66"/>
      <c r="M882" s="66">
        <f t="shared" si="77"/>
        <v>0</v>
      </c>
      <c r="N882" s="66"/>
    </row>
    <row r="883" spans="1:14" hidden="1">
      <c r="A883" s="81"/>
      <c r="B883" s="120"/>
      <c r="C883" s="121"/>
      <c r="D883" s="121"/>
      <c r="E883" s="121"/>
      <c r="F883" s="121"/>
      <c r="G883" s="121"/>
      <c r="H883" s="120"/>
      <c r="I883" s="120"/>
      <c r="J883" s="109"/>
      <c r="K883" s="68"/>
      <c r="L883" s="66"/>
      <c r="M883" s="66">
        <f t="shared" si="77"/>
        <v>0</v>
      </c>
      <c r="N883" s="66"/>
    </row>
    <row r="884" spans="1:14" hidden="1">
      <c r="A884" s="81"/>
      <c r="B884" s="123" t="s">
        <v>207</v>
      </c>
      <c r="C884" s="124"/>
      <c r="D884" s="124"/>
      <c r="E884" s="124"/>
      <c r="F884" s="124"/>
      <c r="G884" s="124"/>
      <c r="H884" s="81" t="s">
        <v>208</v>
      </c>
      <c r="I884" s="81" t="s">
        <v>208</v>
      </c>
      <c r="J884" s="109">
        <f>+K884</f>
        <v>0</v>
      </c>
      <c r="K884" s="68">
        <f>+[1]ШС23!$DT$25</f>
        <v>0</v>
      </c>
      <c r="L884" s="135"/>
      <c r="M884" s="66">
        <f>+IF(K884=0,0,1)</f>
        <v>0</v>
      </c>
      <c r="N884" s="66"/>
    </row>
    <row r="885" spans="1:14" hidden="1">
      <c r="M885" s="136">
        <f>+M886</f>
        <v>0</v>
      </c>
    </row>
    <row r="886" spans="1:14" ht="15.75" hidden="1">
      <c r="A886" s="206" t="s">
        <v>264</v>
      </c>
      <c r="B886" s="206"/>
      <c r="C886" s="206"/>
      <c r="D886" s="206"/>
      <c r="E886" s="206"/>
      <c r="F886" s="206"/>
      <c r="G886" s="206"/>
      <c r="H886" s="206"/>
      <c r="I886" s="206"/>
      <c r="J886" s="206"/>
      <c r="K886" s="68"/>
      <c r="L886" s="66"/>
      <c r="M886" s="66">
        <f t="shared" ref="M886:M889" si="78">+M887</f>
        <v>0</v>
      </c>
      <c r="N886" s="66"/>
    </row>
    <row r="887" spans="1:14" hidden="1">
      <c r="A887" s="112"/>
      <c r="B887" s="112"/>
      <c r="C887" s="112"/>
      <c r="D887" s="112"/>
      <c r="E887" s="112"/>
      <c r="F887" s="112"/>
      <c r="G887" s="67"/>
      <c r="H887" s="67"/>
      <c r="I887" s="67"/>
      <c r="J887" s="67"/>
      <c r="K887" s="68"/>
      <c r="L887" s="66"/>
      <c r="M887" s="66">
        <f t="shared" si="78"/>
        <v>0</v>
      </c>
      <c r="N887" s="66"/>
    </row>
    <row r="888" spans="1:14" ht="15.75" hidden="1">
      <c r="A888" s="114" t="s">
        <v>171</v>
      </c>
      <c r="B888" s="115"/>
      <c r="C888" s="112"/>
      <c r="D888" s="71" t="str">
        <f>+[1]Авт!N212</f>
        <v>81307017Ш40300005</v>
      </c>
      <c r="E888" s="116"/>
      <c r="F888" s="116"/>
      <c r="G888" s="116"/>
      <c r="H888" s="116"/>
      <c r="I888" s="116"/>
      <c r="J888" s="116"/>
      <c r="K888" s="68"/>
      <c r="L888" s="66"/>
      <c r="M888" s="66">
        <f t="shared" si="78"/>
        <v>0</v>
      </c>
      <c r="N888" s="66"/>
    </row>
    <row r="889" spans="1:14" hidden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68"/>
      <c r="L889" s="66"/>
      <c r="M889" s="66">
        <f t="shared" si="78"/>
        <v>0</v>
      </c>
      <c r="N889" s="66"/>
    </row>
    <row r="890" spans="1:14" ht="15.75" hidden="1">
      <c r="A890" s="114" t="s">
        <v>173</v>
      </c>
      <c r="B890" s="115"/>
      <c r="C890" s="112"/>
      <c r="D890" s="76" t="s">
        <v>299</v>
      </c>
      <c r="E890" s="117"/>
      <c r="F890" s="117"/>
      <c r="G890" s="117"/>
      <c r="H890" s="117"/>
      <c r="I890" s="117"/>
      <c r="J890" s="117"/>
      <c r="K890" s="68"/>
      <c r="L890" s="66"/>
      <c r="M890" s="66">
        <f>IF(M899+M909&gt;0,1,0)</f>
        <v>0</v>
      </c>
      <c r="N890" s="66"/>
    </row>
    <row r="891" spans="1:14" ht="15.75" hidden="1">
      <c r="A891" s="114"/>
      <c r="B891" s="115"/>
      <c r="C891" s="118"/>
      <c r="D891" s="118"/>
      <c r="E891" s="118"/>
      <c r="F891" s="118"/>
      <c r="G891" s="67"/>
      <c r="H891" s="67"/>
      <c r="I891" s="67"/>
      <c r="J891" s="67"/>
      <c r="K891" s="68"/>
      <c r="L891" s="66"/>
      <c r="M891" s="66">
        <f>+M892</f>
        <v>0</v>
      </c>
      <c r="N891" s="66"/>
    </row>
    <row r="892" spans="1:14" ht="15.75" hidden="1">
      <c r="A892" s="206" t="s">
        <v>279</v>
      </c>
      <c r="B892" s="206"/>
      <c r="C892" s="206"/>
      <c r="D892" s="206"/>
      <c r="E892" s="206"/>
      <c r="F892" s="206"/>
      <c r="G892" s="206"/>
      <c r="H892" s="206"/>
      <c r="I892" s="206"/>
      <c r="J892" s="206"/>
      <c r="K892" s="68"/>
      <c r="L892" s="66"/>
      <c r="M892" s="66">
        <f t="shared" ref="M892:M896" si="79">+M893</f>
        <v>0</v>
      </c>
      <c r="N892" s="66"/>
    </row>
    <row r="893" spans="1:14" hidden="1">
      <c r="A893" s="112"/>
      <c r="B893" s="112"/>
      <c r="C893" s="112"/>
      <c r="D893" s="112"/>
      <c r="E893" s="112"/>
      <c r="F893" s="67"/>
      <c r="G893" s="67"/>
      <c r="H893" s="67"/>
      <c r="I893" s="67"/>
      <c r="J893" s="67"/>
      <c r="K893" s="68"/>
      <c r="L893" s="66"/>
      <c r="M893" s="66">
        <f t="shared" si="79"/>
        <v>0</v>
      </c>
      <c r="N893" s="66"/>
    </row>
    <row r="894" spans="1:14" hidden="1">
      <c r="A894" s="77" t="s">
        <v>176</v>
      </c>
      <c r="B894" s="197" t="s">
        <v>238</v>
      </c>
      <c r="C894" s="198"/>
      <c r="D894" s="198"/>
      <c r="E894" s="198"/>
      <c r="F894" s="198"/>
      <c r="G894" s="198"/>
      <c r="H894" s="199"/>
      <c r="I894" s="77" t="s">
        <v>240</v>
      </c>
      <c r="J894" s="78" t="s">
        <v>266</v>
      </c>
      <c r="K894" s="68"/>
      <c r="L894" s="66"/>
      <c r="M894" s="66">
        <f t="shared" si="79"/>
        <v>0</v>
      </c>
      <c r="N894" s="66"/>
    </row>
    <row r="895" spans="1:14" hidden="1">
      <c r="A895" s="79" t="s">
        <v>183</v>
      </c>
      <c r="B895" s="79"/>
      <c r="C895" s="91"/>
      <c r="D895" s="91"/>
      <c r="E895" s="91"/>
      <c r="F895" s="91"/>
      <c r="G895" s="91"/>
      <c r="H895" s="126"/>
      <c r="I895" s="79" t="s">
        <v>280</v>
      </c>
      <c r="J895" s="80" t="s">
        <v>281</v>
      </c>
      <c r="K895" s="68"/>
      <c r="L895" s="66"/>
      <c r="M895" s="66">
        <f t="shared" si="79"/>
        <v>0</v>
      </c>
      <c r="N895" s="66"/>
    </row>
    <row r="896" spans="1:14" hidden="1">
      <c r="A896" s="79"/>
      <c r="B896" s="79"/>
      <c r="C896" s="91"/>
      <c r="D896" s="91"/>
      <c r="E896" s="91"/>
      <c r="F896" s="91"/>
      <c r="G896" s="91"/>
      <c r="H896" s="127"/>
      <c r="I896" s="79"/>
      <c r="J896" s="80"/>
      <c r="K896" s="68"/>
      <c r="L896" s="66"/>
      <c r="M896" s="66">
        <f t="shared" si="79"/>
        <v>0</v>
      </c>
      <c r="N896" s="66"/>
    </row>
    <row r="897" spans="1:14" hidden="1">
      <c r="A897" s="81">
        <v>1</v>
      </c>
      <c r="B897" s="200">
        <v>2</v>
      </c>
      <c r="C897" s="201"/>
      <c r="D897" s="201"/>
      <c r="E897" s="201"/>
      <c r="F897" s="201"/>
      <c r="G897" s="201"/>
      <c r="H897" s="202"/>
      <c r="I897" s="81">
        <v>3</v>
      </c>
      <c r="J897" s="82">
        <v>4</v>
      </c>
      <c r="K897" s="68"/>
      <c r="L897" s="66"/>
      <c r="M897" s="66">
        <f>+M898</f>
        <v>0</v>
      </c>
      <c r="N897" s="66"/>
    </row>
    <row r="898" spans="1:14" hidden="1">
      <c r="A898" s="81">
        <v>1</v>
      </c>
      <c r="B898" s="123" t="s">
        <v>333</v>
      </c>
      <c r="C898" s="124"/>
      <c r="D898" s="124"/>
      <c r="E898" s="124"/>
      <c r="F898" s="124"/>
      <c r="G898" s="124"/>
      <c r="H898" s="124"/>
      <c r="I898" s="122">
        <v>1</v>
      </c>
      <c r="J898" s="109">
        <f>+K899</f>
        <v>0</v>
      </c>
      <c r="K898" s="68"/>
      <c r="L898" s="66"/>
      <c r="M898" s="66">
        <f>+M899</f>
        <v>0</v>
      </c>
      <c r="N898" s="66"/>
    </row>
    <row r="899" spans="1:14" hidden="1">
      <c r="A899" s="81"/>
      <c r="B899" s="123" t="s">
        <v>207</v>
      </c>
      <c r="C899" s="124"/>
      <c r="D899" s="124"/>
      <c r="E899" s="124"/>
      <c r="F899" s="124"/>
      <c r="G899" s="124"/>
      <c r="H899" s="124"/>
      <c r="I899" s="81" t="s">
        <v>208</v>
      </c>
      <c r="J899" s="109">
        <f>+SUM(J898:J898)</f>
        <v>0</v>
      </c>
      <c r="K899" s="68">
        <f>+[1]ШС23!$DV$25</f>
        <v>0</v>
      </c>
      <c r="L899" s="66"/>
      <c r="M899" s="66">
        <f t="shared" ref="M899" si="80">+IF(K899=0,0,1)</f>
        <v>0</v>
      </c>
      <c r="N899" s="66"/>
    </row>
    <row r="900" spans="1:14" ht="15.75" hidden="1">
      <c r="A900" s="125"/>
      <c r="B900" s="125"/>
      <c r="C900" s="125"/>
      <c r="D900" s="125"/>
      <c r="E900" s="125"/>
      <c r="F900" s="70"/>
      <c r="G900" s="70"/>
      <c r="H900" s="70"/>
      <c r="I900" s="70"/>
      <c r="J900" s="70"/>
      <c r="K900" s="68"/>
      <c r="L900" s="66"/>
      <c r="M900" s="66">
        <f t="shared" ref="M900:M908" si="81">+M901</f>
        <v>0</v>
      </c>
      <c r="N900" s="66"/>
    </row>
    <row r="901" spans="1:14" ht="15.75" hidden="1">
      <c r="A901" s="206" t="s">
        <v>283</v>
      </c>
      <c r="B901" s="206"/>
      <c r="C901" s="206"/>
      <c r="D901" s="206"/>
      <c r="E901" s="206"/>
      <c r="F901" s="206"/>
      <c r="G901" s="206"/>
      <c r="H901" s="206"/>
      <c r="I901" s="206"/>
      <c r="J901" s="206"/>
      <c r="K901" s="68"/>
      <c r="L901" s="66"/>
      <c r="M901" s="66">
        <f t="shared" si="81"/>
        <v>0</v>
      </c>
      <c r="N901" s="66"/>
    </row>
    <row r="902" spans="1:14" ht="15.75" hidden="1">
      <c r="A902" s="112"/>
      <c r="B902" s="112"/>
      <c r="C902" s="112"/>
      <c r="D902" s="112"/>
      <c r="E902" s="112"/>
      <c r="F902" s="70"/>
      <c r="G902" s="70"/>
      <c r="H902" s="70"/>
      <c r="I902" s="70"/>
      <c r="J902" s="70"/>
      <c r="K902" s="68"/>
      <c r="L902" s="66"/>
      <c r="M902" s="66">
        <f t="shared" si="81"/>
        <v>0</v>
      </c>
      <c r="N902" s="66"/>
    </row>
    <row r="903" spans="1:14" hidden="1">
      <c r="A903" s="77" t="s">
        <v>176</v>
      </c>
      <c r="B903" s="197" t="s">
        <v>238</v>
      </c>
      <c r="C903" s="198"/>
      <c r="D903" s="198"/>
      <c r="E903" s="198"/>
      <c r="F903" s="198"/>
      <c r="G903" s="199"/>
      <c r="H903" s="77" t="s">
        <v>240</v>
      </c>
      <c r="I903" s="77" t="s">
        <v>284</v>
      </c>
      <c r="J903" s="77" t="s">
        <v>242</v>
      </c>
      <c r="K903" s="68"/>
      <c r="L903" s="66"/>
      <c r="M903" s="66">
        <f t="shared" si="81"/>
        <v>0</v>
      </c>
      <c r="N903" s="66"/>
    </row>
    <row r="904" spans="1:14" hidden="1">
      <c r="A904" s="79" t="s">
        <v>183</v>
      </c>
      <c r="B904" s="79"/>
      <c r="C904" s="91"/>
      <c r="D904" s="91"/>
      <c r="E904" s="91"/>
      <c r="F904" s="91"/>
      <c r="G904" s="91"/>
      <c r="H904" s="79"/>
      <c r="I904" s="79" t="s">
        <v>285</v>
      </c>
      <c r="J904" s="79" t="s">
        <v>286</v>
      </c>
      <c r="K904" s="68"/>
      <c r="L904" s="66"/>
      <c r="M904" s="66">
        <f t="shared" si="81"/>
        <v>0</v>
      </c>
      <c r="N904" s="66"/>
    </row>
    <row r="905" spans="1:14" hidden="1">
      <c r="A905" s="79"/>
      <c r="B905" s="79"/>
      <c r="C905" s="91"/>
      <c r="D905" s="91"/>
      <c r="E905" s="91"/>
      <c r="F905" s="91"/>
      <c r="G905" s="91"/>
      <c r="H905" s="79"/>
      <c r="I905" s="79" t="s">
        <v>216</v>
      </c>
      <c r="J905" s="79"/>
      <c r="K905" s="68"/>
      <c r="L905" s="66"/>
      <c r="M905" s="66">
        <f t="shared" si="81"/>
        <v>0</v>
      </c>
      <c r="N905" s="66"/>
    </row>
    <row r="906" spans="1:14" hidden="1">
      <c r="A906" s="81">
        <v>1</v>
      </c>
      <c r="B906" s="200">
        <v>2</v>
      </c>
      <c r="C906" s="201"/>
      <c r="D906" s="201"/>
      <c r="E906" s="201"/>
      <c r="F906" s="201"/>
      <c r="G906" s="202"/>
      <c r="H906" s="81">
        <v>3</v>
      </c>
      <c r="I906" s="81">
        <v>4</v>
      </c>
      <c r="J906" s="81">
        <v>5</v>
      </c>
      <c r="K906" s="68"/>
      <c r="L906" s="66"/>
      <c r="M906" s="66">
        <f t="shared" si="81"/>
        <v>0</v>
      </c>
      <c r="N906" s="66"/>
    </row>
    <row r="907" spans="1:14" hidden="1">
      <c r="A907" s="81">
        <v>1</v>
      </c>
      <c r="B907" s="120" t="s">
        <v>322</v>
      </c>
      <c r="C907" s="94"/>
      <c r="D907" s="94"/>
      <c r="E907" s="94"/>
      <c r="F907" s="94"/>
      <c r="G907" s="94"/>
      <c r="H907" s="88">
        <v>1</v>
      </c>
      <c r="I907" s="109">
        <f>+J907/H907</f>
        <v>0</v>
      </c>
      <c r="J907" s="85">
        <f>+K909</f>
        <v>0</v>
      </c>
      <c r="K907" s="68"/>
      <c r="L907" s="66"/>
      <c r="M907" s="66">
        <f t="shared" si="81"/>
        <v>0</v>
      </c>
      <c r="N907" s="66"/>
    </row>
    <row r="908" spans="1:14" hidden="1">
      <c r="A908" s="81"/>
      <c r="B908" s="120"/>
      <c r="C908" s="121"/>
      <c r="D908" s="121"/>
      <c r="E908" s="121"/>
      <c r="F908" s="121"/>
      <c r="G908" s="121"/>
      <c r="H908" s="120"/>
      <c r="I908" s="120"/>
      <c r="J908" s="109"/>
      <c r="K908" s="68"/>
      <c r="L908" s="66"/>
      <c r="M908" s="66">
        <f t="shared" si="81"/>
        <v>0</v>
      </c>
      <c r="N908" s="66"/>
    </row>
    <row r="909" spans="1:14" hidden="1">
      <c r="A909" s="81"/>
      <c r="B909" s="123" t="s">
        <v>207</v>
      </c>
      <c r="C909" s="124"/>
      <c r="D909" s="124"/>
      <c r="E909" s="124"/>
      <c r="F909" s="124"/>
      <c r="G909" s="124"/>
      <c r="H909" s="81" t="s">
        <v>208</v>
      </c>
      <c r="I909" s="81" t="s">
        <v>208</v>
      </c>
      <c r="J909" s="109">
        <f>+K909</f>
        <v>0</v>
      </c>
      <c r="K909" s="68">
        <f>+[1]ШС23!$DX$25</f>
        <v>0</v>
      </c>
      <c r="L909" s="135"/>
      <c r="M909" s="66">
        <f>+IF(K909=0,0,1)</f>
        <v>0</v>
      </c>
      <c r="N909" s="66"/>
    </row>
    <row r="910" spans="1:14" hidden="1">
      <c r="M910" s="136">
        <f>+M911</f>
        <v>0</v>
      </c>
    </row>
    <row r="911" spans="1:14" ht="15.75" hidden="1">
      <c r="A911" s="206" t="s">
        <v>264</v>
      </c>
      <c r="B911" s="206"/>
      <c r="C911" s="206"/>
      <c r="D911" s="206"/>
      <c r="E911" s="206"/>
      <c r="F911" s="206"/>
      <c r="G911" s="206"/>
      <c r="H911" s="206"/>
      <c r="I911" s="206"/>
      <c r="J911" s="206"/>
      <c r="K911" s="68"/>
      <c r="L911" s="66"/>
      <c r="M911" s="66">
        <f t="shared" ref="M911:M914" si="82">+M912</f>
        <v>0</v>
      </c>
      <c r="N911" s="66"/>
    </row>
    <row r="912" spans="1:14" hidden="1">
      <c r="A912" s="112"/>
      <c r="B912" s="112"/>
      <c r="C912" s="112"/>
      <c r="D912" s="112"/>
      <c r="E912" s="112"/>
      <c r="F912" s="112"/>
      <c r="G912" s="67"/>
      <c r="H912" s="67"/>
      <c r="I912" s="67"/>
      <c r="J912" s="67"/>
      <c r="K912" s="68"/>
      <c r="L912" s="66"/>
      <c r="M912" s="66">
        <f t="shared" si="82"/>
        <v>0</v>
      </c>
      <c r="N912" s="66"/>
    </row>
    <row r="913" spans="1:14" ht="15.75" hidden="1">
      <c r="A913" s="114" t="s">
        <v>171</v>
      </c>
      <c r="B913" s="115"/>
      <c r="C913" s="112"/>
      <c r="D913" s="71" t="str">
        <f>+[1]Авт!N217</f>
        <v>81307017Ш40400005</v>
      </c>
      <c r="E913" s="116"/>
      <c r="F913" s="116"/>
      <c r="G913" s="116"/>
      <c r="H913" s="116"/>
      <c r="I913" s="116"/>
      <c r="J913" s="116"/>
      <c r="K913" s="68"/>
      <c r="L913" s="66"/>
      <c r="M913" s="66">
        <f t="shared" si="82"/>
        <v>0</v>
      </c>
      <c r="N913" s="66"/>
    </row>
    <row r="914" spans="1:14" hidden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68"/>
      <c r="L914" s="66"/>
      <c r="M914" s="66">
        <f t="shared" si="82"/>
        <v>0</v>
      </c>
      <c r="N914" s="66"/>
    </row>
    <row r="915" spans="1:14" ht="15.75" hidden="1">
      <c r="A915" s="114" t="s">
        <v>173</v>
      </c>
      <c r="B915" s="115"/>
      <c r="C915" s="112"/>
      <c r="D915" s="76" t="s">
        <v>299</v>
      </c>
      <c r="E915" s="117"/>
      <c r="F915" s="117"/>
      <c r="G915" s="117"/>
      <c r="H915" s="117"/>
      <c r="I915" s="117"/>
      <c r="J915" s="117"/>
      <c r="K915" s="68"/>
      <c r="L915" s="66"/>
      <c r="M915" s="66">
        <f>IF(M924+M934&gt;0,1,0)</f>
        <v>0</v>
      </c>
      <c r="N915" s="66"/>
    </row>
    <row r="916" spans="1:14" ht="15.75" hidden="1">
      <c r="A916" s="114"/>
      <c r="B916" s="115"/>
      <c r="C916" s="118"/>
      <c r="D916" s="118"/>
      <c r="E916" s="118"/>
      <c r="F916" s="118"/>
      <c r="G916" s="67"/>
      <c r="H916" s="67"/>
      <c r="I916" s="67"/>
      <c r="J916" s="67"/>
      <c r="K916" s="68"/>
      <c r="L916" s="66"/>
      <c r="M916" s="66">
        <f>+M917</f>
        <v>0</v>
      </c>
      <c r="N916" s="66"/>
    </row>
    <row r="917" spans="1:14" ht="15.75" hidden="1">
      <c r="A917" s="206" t="s">
        <v>279</v>
      </c>
      <c r="B917" s="206"/>
      <c r="C917" s="206"/>
      <c r="D917" s="206"/>
      <c r="E917" s="206"/>
      <c r="F917" s="206"/>
      <c r="G917" s="206"/>
      <c r="H917" s="206"/>
      <c r="I917" s="206"/>
      <c r="J917" s="206"/>
      <c r="K917" s="68"/>
      <c r="L917" s="66"/>
      <c r="M917" s="66">
        <f t="shared" ref="M917:M921" si="83">+M918</f>
        <v>0</v>
      </c>
      <c r="N917" s="66"/>
    </row>
    <row r="918" spans="1:14" hidden="1">
      <c r="A918" s="112"/>
      <c r="B918" s="112"/>
      <c r="C918" s="112"/>
      <c r="D918" s="112"/>
      <c r="E918" s="112"/>
      <c r="F918" s="67"/>
      <c r="G918" s="67"/>
      <c r="H918" s="67"/>
      <c r="I918" s="67"/>
      <c r="J918" s="67"/>
      <c r="K918" s="68"/>
      <c r="L918" s="66"/>
      <c r="M918" s="66">
        <f t="shared" si="83"/>
        <v>0</v>
      </c>
      <c r="N918" s="66"/>
    </row>
    <row r="919" spans="1:14" hidden="1">
      <c r="A919" s="77" t="s">
        <v>176</v>
      </c>
      <c r="B919" s="197" t="s">
        <v>238</v>
      </c>
      <c r="C919" s="198"/>
      <c r="D919" s="198"/>
      <c r="E919" s="198"/>
      <c r="F919" s="198"/>
      <c r="G919" s="198"/>
      <c r="H919" s="199"/>
      <c r="I919" s="77" t="s">
        <v>240</v>
      </c>
      <c r="J919" s="78" t="s">
        <v>266</v>
      </c>
      <c r="K919" s="68"/>
      <c r="L919" s="66"/>
      <c r="M919" s="66">
        <f t="shared" si="83"/>
        <v>0</v>
      </c>
      <c r="N919" s="66"/>
    </row>
    <row r="920" spans="1:14" hidden="1">
      <c r="A920" s="79" t="s">
        <v>183</v>
      </c>
      <c r="B920" s="79"/>
      <c r="C920" s="91"/>
      <c r="D920" s="91"/>
      <c r="E920" s="91"/>
      <c r="F920" s="91"/>
      <c r="G920" s="91"/>
      <c r="H920" s="126"/>
      <c r="I920" s="79" t="s">
        <v>280</v>
      </c>
      <c r="J920" s="80" t="s">
        <v>281</v>
      </c>
      <c r="K920" s="68"/>
      <c r="L920" s="66"/>
      <c r="M920" s="66">
        <f t="shared" si="83"/>
        <v>0</v>
      </c>
      <c r="N920" s="66"/>
    </row>
    <row r="921" spans="1:14" hidden="1">
      <c r="A921" s="79"/>
      <c r="B921" s="79"/>
      <c r="C921" s="91"/>
      <c r="D921" s="91"/>
      <c r="E921" s="91"/>
      <c r="F921" s="91"/>
      <c r="G921" s="91"/>
      <c r="H921" s="127"/>
      <c r="I921" s="79"/>
      <c r="J921" s="80"/>
      <c r="K921" s="68"/>
      <c r="L921" s="66"/>
      <c r="M921" s="66">
        <f t="shared" si="83"/>
        <v>0</v>
      </c>
      <c r="N921" s="66"/>
    </row>
    <row r="922" spans="1:14" hidden="1">
      <c r="A922" s="81">
        <v>1</v>
      </c>
      <c r="B922" s="200">
        <v>2</v>
      </c>
      <c r="C922" s="201"/>
      <c r="D922" s="201"/>
      <c r="E922" s="201"/>
      <c r="F922" s="201"/>
      <c r="G922" s="201"/>
      <c r="H922" s="202"/>
      <c r="I922" s="81">
        <v>3</v>
      </c>
      <c r="J922" s="82">
        <v>4</v>
      </c>
      <c r="K922" s="68"/>
      <c r="L922" s="66"/>
      <c r="M922" s="66">
        <f>+M923</f>
        <v>0</v>
      </c>
      <c r="N922" s="66"/>
    </row>
    <row r="923" spans="1:14" hidden="1">
      <c r="A923" s="81">
        <v>1</v>
      </c>
      <c r="B923" s="123" t="s">
        <v>333</v>
      </c>
      <c r="C923" s="124"/>
      <c r="D923" s="124"/>
      <c r="E923" s="124"/>
      <c r="F923" s="124"/>
      <c r="G923" s="124"/>
      <c r="H923" s="124"/>
      <c r="I923" s="122">
        <v>1</v>
      </c>
      <c r="J923" s="109">
        <f>+K924</f>
        <v>0</v>
      </c>
      <c r="K923" s="68"/>
      <c r="L923" s="66"/>
      <c r="M923" s="66">
        <f>+M924</f>
        <v>0</v>
      </c>
      <c r="N923" s="66"/>
    </row>
    <row r="924" spans="1:14" hidden="1">
      <c r="A924" s="81"/>
      <c r="B924" s="123" t="s">
        <v>207</v>
      </c>
      <c r="C924" s="124"/>
      <c r="D924" s="124"/>
      <c r="E924" s="124"/>
      <c r="F924" s="124"/>
      <c r="G924" s="124"/>
      <c r="H924" s="124"/>
      <c r="I924" s="81" t="s">
        <v>208</v>
      </c>
      <c r="J924" s="109">
        <f>+SUM(J923:J923)</f>
        <v>0</v>
      </c>
      <c r="K924" s="68">
        <f>+[1]ШС23!$DZ$25</f>
        <v>0</v>
      </c>
      <c r="L924" s="66"/>
      <c r="M924" s="66">
        <f t="shared" ref="M924" si="84">+IF(K924=0,0,1)</f>
        <v>0</v>
      </c>
      <c r="N924" s="66"/>
    </row>
    <row r="925" spans="1:14" ht="15.75" hidden="1">
      <c r="A925" s="125"/>
      <c r="B925" s="125"/>
      <c r="C925" s="125"/>
      <c r="D925" s="125"/>
      <c r="E925" s="125"/>
      <c r="F925" s="70"/>
      <c r="G925" s="70"/>
      <c r="H925" s="70"/>
      <c r="I925" s="70"/>
      <c r="J925" s="70"/>
      <c r="K925" s="68"/>
      <c r="L925" s="66"/>
      <c r="M925" s="66">
        <f t="shared" ref="M925:M933" si="85">+M926</f>
        <v>0</v>
      </c>
      <c r="N925" s="66"/>
    </row>
    <row r="926" spans="1:14" ht="15.75" hidden="1">
      <c r="A926" s="206" t="s">
        <v>283</v>
      </c>
      <c r="B926" s="206"/>
      <c r="C926" s="206"/>
      <c r="D926" s="206"/>
      <c r="E926" s="206"/>
      <c r="F926" s="206"/>
      <c r="G926" s="206"/>
      <c r="H926" s="206"/>
      <c r="I926" s="206"/>
      <c r="J926" s="206"/>
      <c r="K926" s="68"/>
      <c r="L926" s="66"/>
      <c r="M926" s="66">
        <f t="shared" si="85"/>
        <v>0</v>
      </c>
      <c r="N926" s="66"/>
    </row>
    <row r="927" spans="1:14" ht="15.75" hidden="1">
      <c r="A927" s="112"/>
      <c r="B927" s="112"/>
      <c r="C927" s="112"/>
      <c r="D927" s="112"/>
      <c r="E927" s="112"/>
      <c r="F927" s="70"/>
      <c r="G927" s="70"/>
      <c r="H927" s="70"/>
      <c r="I927" s="70"/>
      <c r="J927" s="70"/>
      <c r="K927" s="68"/>
      <c r="L927" s="66"/>
      <c r="M927" s="66">
        <f t="shared" si="85"/>
        <v>0</v>
      </c>
      <c r="N927" s="66"/>
    </row>
    <row r="928" spans="1:14" hidden="1">
      <c r="A928" s="77" t="s">
        <v>176</v>
      </c>
      <c r="B928" s="197" t="s">
        <v>238</v>
      </c>
      <c r="C928" s="198"/>
      <c r="D928" s="198"/>
      <c r="E928" s="198"/>
      <c r="F928" s="198"/>
      <c r="G928" s="199"/>
      <c r="H928" s="77" t="s">
        <v>240</v>
      </c>
      <c r="I928" s="77" t="s">
        <v>284</v>
      </c>
      <c r="J928" s="77" t="s">
        <v>242</v>
      </c>
      <c r="K928" s="68"/>
      <c r="L928" s="66"/>
      <c r="M928" s="66">
        <f t="shared" si="85"/>
        <v>0</v>
      </c>
      <c r="N928" s="66"/>
    </row>
    <row r="929" spans="1:14" hidden="1">
      <c r="A929" s="79" t="s">
        <v>183</v>
      </c>
      <c r="B929" s="79"/>
      <c r="C929" s="91"/>
      <c r="D929" s="91"/>
      <c r="E929" s="91"/>
      <c r="F929" s="91"/>
      <c r="G929" s="91"/>
      <c r="H929" s="79"/>
      <c r="I929" s="79" t="s">
        <v>285</v>
      </c>
      <c r="J929" s="79" t="s">
        <v>286</v>
      </c>
      <c r="K929" s="68"/>
      <c r="L929" s="66"/>
      <c r="M929" s="66">
        <f t="shared" si="85"/>
        <v>0</v>
      </c>
      <c r="N929" s="66"/>
    </row>
    <row r="930" spans="1:14" hidden="1">
      <c r="A930" s="79"/>
      <c r="B930" s="79"/>
      <c r="C930" s="91"/>
      <c r="D930" s="91"/>
      <c r="E930" s="91"/>
      <c r="F930" s="91"/>
      <c r="G930" s="91"/>
      <c r="H930" s="79"/>
      <c r="I930" s="79" t="s">
        <v>216</v>
      </c>
      <c r="J930" s="79"/>
      <c r="K930" s="68"/>
      <c r="L930" s="66"/>
      <c r="M930" s="66">
        <f t="shared" si="85"/>
        <v>0</v>
      </c>
      <c r="N930" s="66"/>
    </row>
    <row r="931" spans="1:14" hidden="1">
      <c r="A931" s="81">
        <v>1</v>
      </c>
      <c r="B931" s="200">
        <v>2</v>
      </c>
      <c r="C931" s="201"/>
      <c r="D931" s="201"/>
      <c r="E931" s="201"/>
      <c r="F931" s="201"/>
      <c r="G931" s="202"/>
      <c r="H931" s="81">
        <v>3</v>
      </c>
      <c r="I931" s="81">
        <v>4</v>
      </c>
      <c r="J931" s="81">
        <v>5</v>
      </c>
      <c r="K931" s="68"/>
      <c r="L931" s="66"/>
      <c r="M931" s="66">
        <f t="shared" si="85"/>
        <v>0</v>
      </c>
      <c r="N931" s="66"/>
    </row>
    <row r="932" spans="1:14" hidden="1">
      <c r="A932" s="81">
        <v>1</v>
      </c>
      <c r="B932" s="120" t="s">
        <v>322</v>
      </c>
      <c r="C932" s="94"/>
      <c r="D932" s="94"/>
      <c r="E932" s="94"/>
      <c r="F932" s="94"/>
      <c r="G932" s="94"/>
      <c r="H932" s="88">
        <v>1</v>
      </c>
      <c r="I932" s="109">
        <f>+J932/H932</f>
        <v>0</v>
      </c>
      <c r="J932" s="85">
        <f>+K934</f>
        <v>0</v>
      </c>
      <c r="K932" s="68"/>
      <c r="L932" s="66"/>
      <c r="M932" s="66">
        <f t="shared" si="85"/>
        <v>0</v>
      </c>
      <c r="N932" s="66"/>
    </row>
    <row r="933" spans="1:14" hidden="1">
      <c r="A933" s="81"/>
      <c r="B933" s="120"/>
      <c r="C933" s="121"/>
      <c r="D933" s="121"/>
      <c r="E933" s="121"/>
      <c r="F933" s="121"/>
      <c r="G933" s="121"/>
      <c r="H933" s="120"/>
      <c r="I933" s="120"/>
      <c r="J933" s="109"/>
      <c r="K933" s="68"/>
      <c r="L933" s="66"/>
      <c r="M933" s="66">
        <f t="shared" si="85"/>
        <v>0</v>
      </c>
      <c r="N933" s="66"/>
    </row>
    <row r="934" spans="1:14" hidden="1">
      <c r="A934" s="81"/>
      <c r="B934" s="123" t="s">
        <v>207</v>
      </c>
      <c r="C934" s="124"/>
      <c r="D934" s="124"/>
      <c r="E934" s="124"/>
      <c r="F934" s="124"/>
      <c r="G934" s="124"/>
      <c r="H934" s="81" t="s">
        <v>208</v>
      </c>
      <c r="I934" s="81" t="s">
        <v>208</v>
      </c>
      <c r="J934" s="109">
        <f>+K934</f>
        <v>0</v>
      </c>
      <c r="K934" s="68">
        <f>+[1]ШС23!$EA$25</f>
        <v>0</v>
      </c>
      <c r="L934" s="135"/>
      <c r="M934" s="66">
        <f>+IF(K934=0,0,1)</f>
        <v>0</v>
      </c>
      <c r="N934" s="66"/>
    </row>
    <row r="935" spans="1:14" hidden="1">
      <c r="M935" s="136">
        <f>+M936</f>
        <v>0</v>
      </c>
    </row>
    <row r="936" spans="1:14" ht="15.75" hidden="1">
      <c r="A936" s="206" t="s">
        <v>264</v>
      </c>
      <c r="B936" s="206"/>
      <c r="C936" s="206"/>
      <c r="D936" s="206"/>
      <c r="E936" s="206"/>
      <c r="F936" s="206"/>
      <c r="G936" s="206"/>
      <c r="H936" s="206"/>
      <c r="I936" s="206"/>
      <c r="J936" s="206"/>
      <c r="K936" s="68"/>
      <c r="L936" s="66"/>
      <c r="M936" s="66">
        <f t="shared" ref="M936:M939" si="86">+M937</f>
        <v>0</v>
      </c>
      <c r="N936" s="66"/>
    </row>
    <row r="937" spans="1:14" hidden="1">
      <c r="A937" s="112"/>
      <c r="B937" s="112"/>
      <c r="C937" s="112"/>
      <c r="D937" s="112"/>
      <c r="E937" s="112"/>
      <c r="F937" s="112"/>
      <c r="G937" s="67"/>
      <c r="H937" s="67"/>
      <c r="I937" s="67"/>
      <c r="J937" s="67"/>
      <c r="K937" s="68"/>
      <c r="L937" s="66"/>
      <c r="M937" s="66">
        <f t="shared" si="86"/>
        <v>0</v>
      </c>
      <c r="N937" s="66"/>
    </row>
    <row r="938" spans="1:14" ht="15.75" hidden="1">
      <c r="A938" s="114" t="s">
        <v>171</v>
      </c>
      <c r="B938" s="115"/>
      <c r="C938" s="112"/>
      <c r="D938" s="71" t="str">
        <f>+[1]Авт!N221</f>
        <v>81307017Ш40500005</v>
      </c>
      <c r="E938" s="116"/>
      <c r="F938" s="116"/>
      <c r="G938" s="116"/>
      <c r="H938" s="116"/>
      <c r="I938" s="116"/>
      <c r="J938" s="116"/>
      <c r="K938" s="68"/>
      <c r="L938" s="66"/>
      <c r="M938" s="66">
        <f t="shared" si="86"/>
        <v>0</v>
      </c>
      <c r="N938" s="66"/>
    </row>
    <row r="939" spans="1:14" hidden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68"/>
      <c r="L939" s="66"/>
      <c r="M939" s="66">
        <f t="shared" si="86"/>
        <v>0</v>
      </c>
      <c r="N939" s="66"/>
    </row>
    <row r="940" spans="1:14" ht="15.75" hidden="1">
      <c r="A940" s="114" t="s">
        <v>173</v>
      </c>
      <c r="B940" s="115"/>
      <c r="C940" s="112"/>
      <c r="D940" s="76" t="s">
        <v>299</v>
      </c>
      <c r="E940" s="117"/>
      <c r="F940" s="117"/>
      <c r="G940" s="117"/>
      <c r="H940" s="117"/>
      <c r="I940" s="117"/>
      <c r="J940" s="117"/>
      <c r="K940" s="68"/>
      <c r="L940" s="66"/>
      <c r="M940" s="66">
        <f>IF(M949+M959&gt;0,1,0)</f>
        <v>0</v>
      </c>
      <c r="N940" s="66"/>
    </row>
    <row r="941" spans="1:14" ht="15.75" hidden="1">
      <c r="A941" s="114"/>
      <c r="B941" s="115"/>
      <c r="C941" s="118"/>
      <c r="D941" s="118"/>
      <c r="E941" s="118"/>
      <c r="F941" s="118"/>
      <c r="G941" s="67"/>
      <c r="H941" s="67"/>
      <c r="I941" s="67"/>
      <c r="J941" s="67"/>
      <c r="K941" s="68"/>
      <c r="L941" s="66"/>
      <c r="M941" s="66">
        <f>+M942</f>
        <v>0</v>
      </c>
      <c r="N941" s="66"/>
    </row>
    <row r="942" spans="1:14" ht="15.75" hidden="1">
      <c r="A942" s="206" t="s">
        <v>279</v>
      </c>
      <c r="B942" s="206"/>
      <c r="C942" s="206"/>
      <c r="D942" s="206"/>
      <c r="E942" s="206"/>
      <c r="F942" s="206"/>
      <c r="G942" s="206"/>
      <c r="H942" s="206"/>
      <c r="I942" s="206"/>
      <c r="J942" s="206"/>
      <c r="K942" s="68"/>
      <c r="L942" s="66"/>
      <c r="M942" s="66">
        <f t="shared" ref="M942:M946" si="87">+M943</f>
        <v>0</v>
      </c>
      <c r="N942" s="66"/>
    </row>
    <row r="943" spans="1:14" hidden="1">
      <c r="A943" s="112"/>
      <c r="B943" s="112"/>
      <c r="C943" s="112"/>
      <c r="D943" s="112"/>
      <c r="E943" s="112"/>
      <c r="F943" s="67"/>
      <c r="G943" s="67"/>
      <c r="H943" s="67"/>
      <c r="I943" s="67"/>
      <c r="J943" s="67"/>
      <c r="K943" s="68"/>
      <c r="L943" s="66"/>
      <c r="M943" s="66">
        <f t="shared" si="87"/>
        <v>0</v>
      </c>
      <c r="N943" s="66"/>
    </row>
    <row r="944" spans="1:14" hidden="1">
      <c r="A944" s="77" t="s">
        <v>176</v>
      </c>
      <c r="B944" s="197" t="s">
        <v>238</v>
      </c>
      <c r="C944" s="198"/>
      <c r="D944" s="198"/>
      <c r="E944" s="198"/>
      <c r="F944" s="198"/>
      <c r="G944" s="198"/>
      <c r="H944" s="199"/>
      <c r="I944" s="77" t="s">
        <v>240</v>
      </c>
      <c r="J944" s="78" t="s">
        <v>266</v>
      </c>
      <c r="K944" s="68"/>
      <c r="L944" s="66"/>
      <c r="M944" s="66">
        <f t="shared" si="87"/>
        <v>0</v>
      </c>
      <c r="N944" s="66"/>
    </row>
    <row r="945" spans="1:14" hidden="1">
      <c r="A945" s="79" t="s">
        <v>183</v>
      </c>
      <c r="B945" s="79"/>
      <c r="C945" s="91"/>
      <c r="D945" s="91"/>
      <c r="E945" s="91"/>
      <c r="F945" s="91"/>
      <c r="G945" s="91"/>
      <c r="H945" s="126"/>
      <c r="I945" s="79" t="s">
        <v>280</v>
      </c>
      <c r="J945" s="80" t="s">
        <v>281</v>
      </c>
      <c r="K945" s="68"/>
      <c r="L945" s="66"/>
      <c r="M945" s="66">
        <f t="shared" si="87"/>
        <v>0</v>
      </c>
      <c r="N945" s="66"/>
    </row>
    <row r="946" spans="1:14" hidden="1">
      <c r="A946" s="79"/>
      <c r="B946" s="79"/>
      <c r="C946" s="91"/>
      <c r="D946" s="91"/>
      <c r="E946" s="91"/>
      <c r="F946" s="91"/>
      <c r="G946" s="91"/>
      <c r="H946" s="127"/>
      <c r="I946" s="79"/>
      <c r="J946" s="80"/>
      <c r="K946" s="68"/>
      <c r="L946" s="66"/>
      <c r="M946" s="66">
        <f t="shared" si="87"/>
        <v>0</v>
      </c>
      <c r="N946" s="66"/>
    </row>
    <row r="947" spans="1:14" hidden="1">
      <c r="A947" s="81">
        <v>1</v>
      </c>
      <c r="B947" s="200">
        <v>2</v>
      </c>
      <c r="C947" s="201"/>
      <c r="D947" s="201"/>
      <c r="E947" s="201"/>
      <c r="F947" s="201"/>
      <c r="G947" s="201"/>
      <c r="H947" s="202"/>
      <c r="I947" s="81">
        <v>3</v>
      </c>
      <c r="J947" s="82">
        <v>4</v>
      </c>
      <c r="K947" s="68"/>
      <c r="L947" s="66"/>
      <c r="M947" s="66">
        <f>+M948</f>
        <v>0</v>
      </c>
      <c r="N947" s="66"/>
    </row>
    <row r="948" spans="1:14" hidden="1">
      <c r="A948" s="81">
        <v>1</v>
      </c>
      <c r="B948" s="123" t="s">
        <v>333</v>
      </c>
      <c r="C948" s="124"/>
      <c r="D948" s="124"/>
      <c r="E948" s="124"/>
      <c r="F948" s="124"/>
      <c r="G948" s="124"/>
      <c r="H948" s="124"/>
      <c r="I948" s="122">
        <v>1</v>
      </c>
      <c r="J948" s="109">
        <f>+K949</f>
        <v>0</v>
      </c>
      <c r="K948" s="68"/>
      <c r="L948" s="66"/>
      <c r="M948" s="66">
        <f>+M949</f>
        <v>0</v>
      </c>
      <c r="N948" s="66"/>
    </row>
    <row r="949" spans="1:14" hidden="1">
      <c r="A949" s="81"/>
      <c r="B949" s="123" t="s">
        <v>207</v>
      </c>
      <c r="C949" s="124"/>
      <c r="D949" s="124"/>
      <c r="E949" s="124"/>
      <c r="F949" s="124"/>
      <c r="G949" s="124"/>
      <c r="H949" s="124"/>
      <c r="I949" s="81" t="s">
        <v>208</v>
      </c>
      <c r="J949" s="109">
        <f>+SUM(J948:J948)</f>
        <v>0</v>
      </c>
      <c r="K949" s="68">
        <f>+[1]ШС23!$EC$25</f>
        <v>0</v>
      </c>
      <c r="L949" s="66"/>
      <c r="M949" s="66">
        <f t="shared" ref="M949" si="88">+IF(K949=0,0,1)</f>
        <v>0</v>
      </c>
      <c r="N949" s="66"/>
    </row>
    <row r="950" spans="1:14" ht="15.75" hidden="1">
      <c r="A950" s="125"/>
      <c r="B950" s="125"/>
      <c r="C950" s="125"/>
      <c r="D950" s="125"/>
      <c r="E950" s="125"/>
      <c r="F950" s="70"/>
      <c r="G950" s="70"/>
      <c r="H950" s="70"/>
      <c r="I950" s="70"/>
      <c r="J950" s="70"/>
      <c r="K950" s="68"/>
      <c r="L950" s="66"/>
      <c r="M950" s="66">
        <f t="shared" ref="M950:M957" si="89">+M951</f>
        <v>0</v>
      </c>
      <c r="N950" s="66"/>
    </row>
    <row r="951" spans="1:14" ht="15.75" hidden="1">
      <c r="A951" s="206" t="s">
        <v>283</v>
      </c>
      <c r="B951" s="206"/>
      <c r="C951" s="206"/>
      <c r="D951" s="206"/>
      <c r="E951" s="206"/>
      <c r="F951" s="206"/>
      <c r="G951" s="206"/>
      <c r="H951" s="206"/>
      <c r="I951" s="206"/>
      <c r="J951" s="206"/>
      <c r="K951" s="68"/>
      <c r="L951" s="66"/>
      <c r="M951" s="66">
        <f t="shared" si="89"/>
        <v>0</v>
      </c>
      <c r="N951" s="66"/>
    </row>
    <row r="952" spans="1:14" ht="15.75" hidden="1">
      <c r="A952" s="112"/>
      <c r="B952" s="112"/>
      <c r="C952" s="112"/>
      <c r="D952" s="112"/>
      <c r="E952" s="112"/>
      <c r="F952" s="70"/>
      <c r="G952" s="70"/>
      <c r="H952" s="70"/>
      <c r="I952" s="70"/>
      <c r="J952" s="70"/>
      <c r="K952" s="68"/>
      <c r="L952" s="66"/>
      <c r="M952" s="66">
        <f t="shared" si="89"/>
        <v>0</v>
      </c>
      <c r="N952" s="66"/>
    </row>
    <row r="953" spans="1:14" hidden="1">
      <c r="A953" s="77" t="s">
        <v>176</v>
      </c>
      <c r="B953" s="197" t="s">
        <v>238</v>
      </c>
      <c r="C953" s="198"/>
      <c r="D953" s="198"/>
      <c r="E953" s="198"/>
      <c r="F953" s="198"/>
      <c r="G953" s="199"/>
      <c r="H953" s="77" t="s">
        <v>240</v>
      </c>
      <c r="I953" s="77" t="s">
        <v>284</v>
      </c>
      <c r="J953" s="77" t="s">
        <v>242</v>
      </c>
      <c r="K953" s="68"/>
      <c r="L953" s="66"/>
      <c r="M953" s="66">
        <f t="shared" si="89"/>
        <v>0</v>
      </c>
      <c r="N953" s="66"/>
    </row>
    <row r="954" spans="1:14" hidden="1">
      <c r="A954" s="79" t="s">
        <v>183</v>
      </c>
      <c r="B954" s="79"/>
      <c r="C954" s="91"/>
      <c r="D954" s="91"/>
      <c r="E954" s="91"/>
      <c r="F954" s="91"/>
      <c r="G954" s="91"/>
      <c r="H954" s="79"/>
      <c r="I954" s="79" t="s">
        <v>285</v>
      </c>
      <c r="J954" s="79" t="s">
        <v>286</v>
      </c>
      <c r="K954" s="68"/>
      <c r="L954" s="66"/>
      <c r="M954" s="66">
        <f t="shared" si="89"/>
        <v>0</v>
      </c>
      <c r="N954" s="66"/>
    </row>
    <row r="955" spans="1:14" hidden="1">
      <c r="A955" s="79"/>
      <c r="B955" s="79"/>
      <c r="C955" s="91"/>
      <c r="D955" s="91"/>
      <c r="E955" s="91"/>
      <c r="F955" s="91"/>
      <c r="G955" s="91"/>
      <c r="H955" s="79"/>
      <c r="I955" s="79" t="s">
        <v>216</v>
      </c>
      <c r="J955" s="79"/>
      <c r="K955" s="68"/>
      <c r="L955" s="66"/>
      <c r="M955" s="66">
        <f t="shared" si="89"/>
        <v>0</v>
      </c>
      <c r="N955" s="66"/>
    </row>
    <row r="956" spans="1:14" hidden="1">
      <c r="A956" s="81">
        <v>1</v>
      </c>
      <c r="B956" s="200">
        <v>2</v>
      </c>
      <c r="C956" s="201"/>
      <c r="D956" s="201"/>
      <c r="E956" s="201"/>
      <c r="F956" s="201"/>
      <c r="G956" s="202"/>
      <c r="H956" s="81">
        <v>3</v>
      </c>
      <c r="I956" s="81">
        <v>4</v>
      </c>
      <c r="J956" s="81">
        <v>5</v>
      </c>
      <c r="K956" s="68"/>
      <c r="L956" s="66"/>
      <c r="M956" s="66">
        <f t="shared" si="89"/>
        <v>0</v>
      </c>
      <c r="N956" s="66"/>
    </row>
    <row r="957" spans="1:14" hidden="1">
      <c r="A957" s="81">
        <v>1</v>
      </c>
      <c r="B957" s="120" t="s">
        <v>322</v>
      </c>
      <c r="C957" s="94"/>
      <c r="D957" s="94"/>
      <c r="E957" s="94"/>
      <c r="F957" s="94"/>
      <c r="G957" s="94"/>
      <c r="H957" s="88">
        <v>1</v>
      </c>
      <c r="I957" s="109">
        <f>+J957/H957</f>
        <v>0</v>
      </c>
      <c r="J957" s="85">
        <f>+K959</f>
        <v>0</v>
      </c>
      <c r="K957" s="68"/>
      <c r="L957" s="66"/>
      <c r="M957" s="66">
        <f t="shared" si="89"/>
        <v>0</v>
      </c>
      <c r="N957" s="66"/>
    </row>
    <row r="958" spans="1:14" hidden="1">
      <c r="A958" s="81"/>
      <c r="B958" s="120"/>
      <c r="C958" s="121"/>
      <c r="D958" s="121"/>
      <c r="E958" s="121"/>
      <c r="F958" s="121"/>
      <c r="G958" s="121"/>
      <c r="H958" s="120"/>
      <c r="I958" s="120"/>
      <c r="J958" s="109"/>
      <c r="K958" s="68"/>
      <c r="L958" s="66"/>
      <c r="M958" s="66">
        <f>+M959</f>
        <v>0</v>
      </c>
      <c r="N958" s="66"/>
    </row>
    <row r="959" spans="1:14" hidden="1">
      <c r="A959" s="81"/>
      <c r="B959" s="123" t="s">
        <v>207</v>
      </c>
      <c r="C959" s="124"/>
      <c r="D959" s="124"/>
      <c r="E959" s="124"/>
      <c r="F959" s="124"/>
      <c r="G959" s="124"/>
      <c r="H959" s="81" t="s">
        <v>208</v>
      </c>
      <c r="I959" s="81" t="s">
        <v>208</v>
      </c>
      <c r="J959" s="109">
        <f>+K959</f>
        <v>0</v>
      </c>
      <c r="K959" s="68">
        <f>+[1]ШС23!$ED$25</f>
        <v>0</v>
      </c>
      <c r="L959" s="135"/>
      <c r="M959" s="66">
        <f>+IF(K959=0,0,1)</f>
        <v>0</v>
      </c>
      <c r="N959" s="66"/>
    </row>
    <row r="960" spans="1:14" hidden="1">
      <c r="A960" s="91"/>
      <c r="B960" s="129"/>
      <c r="C960" s="129"/>
      <c r="D960" s="129"/>
      <c r="E960" s="129"/>
      <c r="F960" s="129"/>
      <c r="G960" s="129"/>
      <c r="H960" s="91"/>
      <c r="I960" s="91"/>
      <c r="J960" s="130"/>
      <c r="K960" s="68"/>
      <c r="L960" s="135"/>
      <c r="M960" s="66">
        <f>+M961</f>
        <v>0</v>
      </c>
      <c r="N960" s="66"/>
    </row>
    <row r="961" spans="1:14" ht="15.75" hidden="1">
      <c r="A961" s="206" t="s">
        <v>264</v>
      </c>
      <c r="B961" s="206"/>
      <c r="C961" s="206"/>
      <c r="D961" s="206"/>
      <c r="E961" s="206"/>
      <c r="F961" s="206"/>
      <c r="G961" s="206"/>
      <c r="H961" s="206"/>
      <c r="I961" s="206"/>
      <c r="J961" s="206"/>
      <c r="K961" s="68"/>
      <c r="L961" s="66"/>
      <c r="M961" s="66">
        <f t="shared" ref="M961:M964" si="90">+M962</f>
        <v>0</v>
      </c>
      <c r="N961" s="66"/>
    </row>
    <row r="962" spans="1:14" hidden="1">
      <c r="A962" s="112"/>
      <c r="B962" s="112"/>
      <c r="C962" s="112"/>
      <c r="D962" s="112"/>
      <c r="E962" s="112"/>
      <c r="F962" s="112"/>
      <c r="G962" s="67"/>
      <c r="H962" s="67"/>
      <c r="I962" s="67"/>
      <c r="J962" s="67"/>
      <c r="K962" s="68"/>
      <c r="L962" s="66"/>
      <c r="M962" s="66">
        <f t="shared" si="90"/>
        <v>0</v>
      </c>
      <c r="N962" s="66"/>
    </row>
    <row r="963" spans="1:14" ht="15.75" hidden="1">
      <c r="A963" s="114" t="s">
        <v>171</v>
      </c>
      <c r="B963" s="115"/>
      <c r="C963" s="112"/>
      <c r="D963" s="71" t="str">
        <f>+[1]Авт!N233</f>
        <v>81307017Е00300005</v>
      </c>
      <c r="E963" s="116"/>
      <c r="F963" s="116"/>
      <c r="G963" s="116"/>
      <c r="H963" s="116"/>
      <c r="I963" s="116"/>
      <c r="J963" s="116"/>
      <c r="K963" s="68"/>
      <c r="L963" s="66"/>
      <c r="M963" s="66">
        <f t="shared" si="90"/>
        <v>0</v>
      </c>
      <c r="N963" s="66"/>
    </row>
    <row r="964" spans="1:14" hidden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68"/>
      <c r="L964" s="66"/>
      <c r="M964" s="66">
        <f t="shared" si="90"/>
        <v>0</v>
      </c>
      <c r="N964" s="66"/>
    </row>
    <row r="965" spans="1:14" ht="15.75" hidden="1">
      <c r="A965" s="114" t="s">
        <v>173</v>
      </c>
      <c r="B965" s="115"/>
      <c r="C965" s="112"/>
      <c r="D965" s="76" t="s">
        <v>299</v>
      </c>
      <c r="E965" s="117"/>
      <c r="F965" s="117"/>
      <c r="G965" s="117"/>
      <c r="H965" s="117"/>
      <c r="I965" s="117"/>
      <c r="J965" s="117"/>
      <c r="K965" s="68"/>
      <c r="L965" s="66"/>
      <c r="M965" s="66">
        <f>IF(M974+M984&gt;0,1,0)</f>
        <v>0</v>
      </c>
      <c r="N965" s="66"/>
    </row>
    <row r="966" spans="1:14" ht="15.75" hidden="1">
      <c r="A966" s="114"/>
      <c r="B966" s="115"/>
      <c r="C966" s="118"/>
      <c r="D966" s="118"/>
      <c r="E966" s="118"/>
      <c r="F966" s="118"/>
      <c r="G966" s="67"/>
      <c r="H966" s="67"/>
      <c r="I966" s="67"/>
      <c r="J966" s="67"/>
      <c r="K966" s="68"/>
      <c r="L966" s="66"/>
      <c r="M966" s="66">
        <f>+M967</f>
        <v>0</v>
      </c>
      <c r="N966" s="66"/>
    </row>
    <row r="967" spans="1:14" ht="15.75" hidden="1">
      <c r="A967" s="206" t="s">
        <v>279</v>
      </c>
      <c r="B967" s="206"/>
      <c r="C967" s="206"/>
      <c r="D967" s="206"/>
      <c r="E967" s="206"/>
      <c r="F967" s="206"/>
      <c r="G967" s="206"/>
      <c r="H967" s="206"/>
      <c r="I967" s="206"/>
      <c r="J967" s="206"/>
      <c r="K967" s="68"/>
      <c r="L967" s="66"/>
      <c r="M967" s="66">
        <f t="shared" ref="M967:M971" si="91">+M968</f>
        <v>0</v>
      </c>
      <c r="N967" s="66"/>
    </row>
    <row r="968" spans="1:14" hidden="1">
      <c r="A968" s="112"/>
      <c r="B968" s="112"/>
      <c r="C968" s="112"/>
      <c r="D968" s="112"/>
      <c r="E968" s="112"/>
      <c r="F968" s="67"/>
      <c r="G968" s="67"/>
      <c r="H968" s="67"/>
      <c r="I968" s="67"/>
      <c r="J968" s="67"/>
      <c r="K968" s="68"/>
      <c r="L968" s="66"/>
      <c r="M968" s="66">
        <f t="shared" si="91"/>
        <v>0</v>
      </c>
      <c r="N968" s="66"/>
    </row>
    <row r="969" spans="1:14" hidden="1">
      <c r="A969" s="77" t="s">
        <v>176</v>
      </c>
      <c r="B969" s="197" t="s">
        <v>238</v>
      </c>
      <c r="C969" s="198"/>
      <c r="D969" s="198"/>
      <c r="E969" s="198"/>
      <c r="F969" s="198"/>
      <c r="G969" s="198"/>
      <c r="H969" s="199"/>
      <c r="I969" s="77" t="s">
        <v>240</v>
      </c>
      <c r="J969" s="78" t="s">
        <v>266</v>
      </c>
      <c r="K969" s="68"/>
      <c r="L969" s="66"/>
      <c r="M969" s="66">
        <f t="shared" si="91"/>
        <v>0</v>
      </c>
      <c r="N969" s="66"/>
    </row>
    <row r="970" spans="1:14" hidden="1">
      <c r="A970" s="79" t="s">
        <v>183</v>
      </c>
      <c r="B970" s="79"/>
      <c r="C970" s="91"/>
      <c r="D970" s="91"/>
      <c r="E970" s="91"/>
      <c r="F970" s="91"/>
      <c r="G970" s="91"/>
      <c r="H970" s="126"/>
      <c r="I970" s="79" t="s">
        <v>280</v>
      </c>
      <c r="J970" s="80" t="s">
        <v>281</v>
      </c>
      <c r="K970" s="68"/>
      <c r="L970" s="66"/>
      <c r="M970" s="66">
        <f t="shared" si="91"/>
        <v>0</v>
      </c>
      <c r="N970" s="66"/>
    </row>
    <row r="971" spans="1:14" hidden="1">
      <c r="A971" s="79"/>
      <c r="B971" s="79"/>
      <c r="C971" s="91"/>
      <c r="D971" s="91"/>
      <c r="E971" s="91"/>
      <c r="F971" s="91"/>
      <c r="G971" s="91"/>
      <c r="H971" s="127"/>
      <c r="I971" s="79"/>
      <c r="J971" s="80"/>
      <c r="K971" s="68"/>
      <c r="L971" s="66"/>
      <c r="M971" s="66">
        <f t="shared" si="91"/>
        <v>0</v>
      </c>
      <c r="N971" s="66"/>
    </row>
    <row r="972" spans="1:14" hidden="1">
      <c r="A972" s="81">
        <v>1</v>
      </c>
      <c r="B972" s="200">
        <v>2</v>
      </c>
      <c r="C972" s="201"/>
      <c r="D972" s="201"/>
      <c r="E972" s="201"/>
      <c r="F972" s="201"/>
      <c r="G972" s="201"/>
      <c r="H972" s="202"/>
      <c r="I972" s="81">
        <v>3</v>
      </c>
      <c r="J972" s="82">
        <v>4</v>
      </c>
      <c r="K972" s="68"/>
      <c r="L972" s="66"/>
      <c r="M972" s="66">
        <f>+M973</f>
        <v>0</v>
      </c>
      <c r="N972" s="66"/>
    </row>
    <row r="973" spans="1:14" hidden="1">
      <c r="A973" s="81">
        <v>1</v>
      </c>
      <c r="B973" s="123" t="s">
        <v>333</v>
      </c>
      <c r="C973" s="124"/>
      <c r="D973" s="124"/>
      <c r="E973" s="124"/>
      <c r="F973" s="124"/>
      <c r="G973" s="124"/>
      <c r="H973" s="124"/>
      <c r="I973" s="122">
        <v>1</v>
      </c>
      <c r="J973" s="109">
        <f>+K974</f>
        <v>0</v>
      </c>
      <c r="K973" s="68"/>
      <c r="L973" s="66"/>
      <c r="M973" s="66">
        <f>+M974</f>
        <v>0</v>
      </c>
      <c r="N973" s="66"/>
    </row>
    <row r="974" spans="1:14" hidden="1">
      <c r="A974" s="81"/>
      <c r="B974" s="123" t="s">
        <v>207</v>
      </c>
      <c r="C974" s="124"/>
      <c r="D974" s="124"/>
      <c r="E974" s="124"/>
      <c r="F974" s="124"/>
      <c r="G974" s="124"/>
      <c r="H974" s="124"/>
      <c r="I974" s="81" t="s">
        <v>208</v>
      </c>
      <c r="J974" s="109">
        <f>+SUM(J973:J973)</f>
        <v>0</v>
      </c>
      <c r="K974" s="68">
        <f>+[1]ШС23!$EM$25</f>
        <v>0</v>
      </c>
      <c r="L974" s="66"/>
      <c r="M974" s="66">
        <f t="shared" ref="M974" si="92">+IF(K974=0,0,1)</f>
        <v>0</v>
      </c>
      <c r="N974" s="66"/>
    </row>
    <row r="975" spans="1:14" ht="15.75" hidden="1">
      <c r="A975" s="125"/>
      <c r="B975" s="125"/>
      <c r="C975" s="125"/>
      <c r="D975" s="125"/>
      <c r="E975" s="125"/>
      <c r="F975" s="70"/>
      <c r="G975" s="70"/>
      <c r="H975" s="70"/>
      <c r="I975" s="70"/>
      <c r="J975" s="70"/>
      <c r="K975" s="68"/>
      <c r="L975" s="66"/>
      <c r="M975" s="66">
        <f t="shared" ref="M975:M983" si="93">+M976</f>
        <v>0</v>
      </c>
      <c r="N975" s="66"/>
    </row>
    <row r="976" spans="1:14" ht="15.75" hidden="1">
      <c r="A976" s="206" t="s">
        <v>283</v>
      </c>
      <c r="B976" s="206"/>
      <c r="C976" s="206"/>
      <c r="D976" s="206"/>
      <c r="E976" s="206"/>
      <c r="F976" s="206"/>
      <c r="G976" s="206"/>
      <c r="H976" s="206"/>
      <c r="I976" s="206"/>
      <c r="J976" s="206"/>
      <c r="K976" s="68"/>
      <c r="L976" s="66"/>
      <c r="M976" s="66">
        <f t="shared" si="93"/>
        <v>0</v>
      </c>
      <c r="N976" s="66"/>
    </row>
    <row r="977" spans="1:14" ht="15.75" hidden="1">
      <c r="A977" s="112"/>
      <c r="B977" s="112"/>
      <c r="C977" s="112"/>
      <c r="D977" s="112"/>
      <c r="E977" s="112"/>
      <c r="F977" s="70"/>
      <c r="G977" s="70"/>
      <c r="H977" s="70"/>
      <c r="I977" s="70"/>
      <c r="J977" s="70"/>
      <c r="K977" s="68"/>
      <c r="L977" s="66"/>
      <c r="M977" s="66">
        <f t="shared" si="93"/>
        <v>0</v>
      </c>
      <c r="N977" s="66"/>
    </row>
    <row r="978" spans="1:14" hidden="1">
      <c r="A978" s="77" t="s">
        <v>176</v>
      </c>
      <c r="B978" s="197" t="s">
        <v>238</v>
      </c>
      <c r="C978" s="198"/>
      <c r="D978" s="198"/>
      <c r="E978" s="198"/>
      <c r="F978" s="198"/>
      <c r="G978" s="199"/>
      <c r="H978" s="77" t="s">
        <v>240</v>
      </c>
      <c r="I978" s="77" t="s">
        <v>284</v>
      </c>
      <c r="J978" s="77" t="s">
        <v>242</v>
      </c>
      <c r="K978" s="68"/>
      <c r="L978" s="66"/>
      <c r="M978" s="66">
        <f t="shared" si="93"/>
        <v>0</v>
      </c>
      <c r="N978" s="66"/>
    </row>
    <row r="979" spans="1:14" hidden="1">
      <c r="A979" s="79" t="s">
        <v>183</v>
      </c>
      <c r="B979" s="79"/>
      <c r="C979" s="91"/>
      <c r="D979" s="91"/>
      <c r="E979" s="91"/>
      <c r="F979" s="91"/>
      <c r="G979" s="91"/>
      <c r="H979" s="79"/>
      <c r="I979" s="79" t="s">
        <v>285</v>
      </c>
      <c r="J979" s="79" t="s">
        <v>286</v>
      </c>
      <c r="K979" s="68"/>
      <c r="L979" s="66"/>
      <c r="M979" s="66">
        <f t="shared" si="93"/>
        <v>0</v>
      </c>
      <c r="N979" s="66"/>
    </row>
    <row r="980" spans="1:14" hidden="1">
      <c r="A980" s="79"/>
      <c r="B980" s="79"/>
      <c r="C980" s="91"/>
      <c r="D980" s="91"/>
      <c r="E980" s="91"/>
      <c r="F980" s="91"/>
      <c r="G980" s="91"/>
      <c r="H980" s="79"/>
      <c r="I980" s="79" t="s">
        <v>216</v>
      </c>
      <c r="J980" s="79"/>
      <c r="K980" s="68"/>
      <c r="L980" s="66"/>
      <c r="M980" s="66">
        <f t="shared" si="93"/>
        <v>0</v>
      </c>
      <c r="N980" s="66"/>
    </row>
    <row r="981" spans="1:14" hidden="1">
      <c r="A981" s="81">
        <v>1</v>
      </c>
      <c r="B981" s="200">
        <v>2</v>
      </c>
      <c r="C981" s="201"/>
      <c r="D981" s="201"/>
      <c r="E981" s="201"/>
      <c r="F981" s="201"/>
      <c r="G981" s="202"/>
      <c r="H981" s="81">
        <v>3</v>
      </c>
      <c r="I981" s="81">
        <v>4</v>
      </c>
      <c r="J981" s="81">
        <v>5</v>
      </c>
      <c r="K981" s="68"/>
      <c r="L981" s="66"/>
      <c r="M981" s="66">
        <f>+M982</f>
        <v>0</v>
      </c>
      <c r="N981" s="66"/>
    </row>
    <row r="982" spans="1:14" hidden="1">
      <c r="A982" s="81">
        <v>1</v>
      </c>
      <c r="B982" s="120" t="s">
        <v>322</v>
      </c>
      <c r="C982" s="94"/>
      <c r="D982" s="94"/>
      <c r="E982" s="94"/>
      <c r="F982" s="94"/>
      <c r="G982" s="94"/>
      <c r="H982" s="88">
        <v>1</v>
      </c>
      <c r="I982" s="109">
        <f>+J982/H982</f>
        <v>0</v>
      </c>
      <c r="J982" s="85">
        <f>+K984</f>
        <v>0</v>
      </c>
      <c r="K982" s="68"/>
      <c r="L982" s="66"/>
      <c r="M982" s="66">
        <f>+M983</f>
        <v>0</v>
      </c>
      <c r="N982" s="66"/>
    </row>
    <row r="983" spans="1:14" hidden="1">
      <c r="A983" s="81"/>
      <c r="B983" s="120"/>
      <c r="C983" s="121"/>
      <c r="D983" s="121"/>
      <c r="E983" s="121"/>
      <c r="F983" s="121"/>
      <c r="G983" s="121"/>
      <c r="H983" s="120"/>
      <c r="I983" s="120"/>
      <c r="J983" s="109"/>
      <c r="K983" s="68"/>
      <c r="L983" s="66"/>
      <c r="M983" s="66">
        <f t="shared" si="93"/>
        <v>0</v>
      </c>
      <c r="N983" s="66"/>
    </row>
    <row r="984" spans="1:14" hidden="1">
      <c r="A984" s="81"/>
      <c r="B984" s="123" t="s">
        <v>207</v>
      </c>
      <c r="C984" s="124"/>
      <c r="D984" s="124"/>
      <c r="E984" s="124"/>
      <c r="F984" s="124"/>
      <c r="G984" s="124"/>
      <c r="H984" s="81" t="s">
        <v>208</v>
      </c>
      <c r="I984" s="81" t="s">
        <v>208</v>
      </c>
      <c r="J984" s="109">
        <f>+K984</f>
        <v>0</v>
      </c>
      <c r="K984" s="68">
        <f>+[1]ШС23!$EN$25</f>
        <v>0</v>
      </c>
      <c r="L984" s="135"/>
      <c r="M984" s="66">
        <f>+IF(K984=0,0,1)</f>
        <v>0</v>
      </c>
      <c r="N984" s="66"/>
    </row>
    <row r="985" spans="1:14" ht="15.75" hidden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68"/>
      <c r="L985" s="66"/>
      <c r="M985" s="66">
        <f t="shared" ref="M985:M1015" si="94">+M986</f>
        <v>0</v>
      </c>
      <c r="N985" s="66"/>
    </row>
    <row r="986" spans="1:14" ht="15.75" hidden="1">
      <c r="A986" s="206" t="s">
        <v>264</v>
      </c>
      <c r="B986" s="206"/>
      <c r="C986" s="206"/>
      <c r="D986" s="206"/>
      <c r="E986" s="206"/>
      <c r="F986" s="206"/>
      <c r="G986" s="206"/>
      <c r="H986" s="206"/>
      <c r="I986" s="206"/>
      <c r="J986" s="206"/>
      <c r="K986" s="68"/>
      <c r="L986" s="66"/>
      <c r="M986" s="66">
        <f t="shared" si="94"/>
        <v>0</v>
      </c>
      <c r="N986" s="66"/>
    </row>
    <row r="987" spans="1:14" hidden="1">
      <c r="A987" s="112"/>
      <c r="B987" s="112"/>
      <c r="C987" s="112"/>
      <c r="D987" s="112"/>
      <c r="E987" s="112"/>
      <c r="F987" s="112"/>
      <c r="G987" s="67"/>
      <c r="H987" s="67"/>
      <c r="I987" s="67"/>
      <c r="J987" s="67"/>
      <c r="K987" s="68"/>
      <c r="L987" s="66"/>
      <c r="M987" s="66">
        <f t="shared" si="94"/>
        <v>0</v>
      </c>
      <c r="N987" s="66"/>
    </row>
    <row r="988" spans="1:14" ht="15.75" hidden="1">
      <c r="A988" s="114" t="s">
        <v>171</v>
      </c>
      <c r="B988" s="115"/>
      <c r="C988" s="112"/>
      <c r="D988" s="71" t="str">
        <f>+[1]Авт!N237</f>
        <v>81307017С00200005</v>
      </c>
      <c r="E988" s="116"/>
      <c r="F988" s="116"/>
      <c r="G988" s="116"/>
      <c r="H988" s="116"/>
      <c r="I988" s="116"/>
      <c r="J988" s="116"/>
      <c r="K988" s="68"/>
      <c r="L988" s="66"/>
      <c r="M988" s="66">
        <f t="shared" si="94"/>
        <v>0</v>
      </c>
      <c r="N988" s="66"/>
    </row>
    <row r="989" spans="1:14" hidden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68"/>
      <c r="L989" s="66"/>
      <c r="M989" s="66">
        <f t="shared" si="94"/>
        <v>0</v>
      </c>
      <c r="N989" s="66"/>
    </row>
    <row r="990" spans="1:14" ht="15.75" hidden="1">
      <c r="A990" s="114" t="s">
        <v>173</v>
      </c>
      <c r="B990" s="115"/>
      <c r="C990" s="112"/>
      <c r="D990" s="76" t="s">
        <v>174</v>
      </c>
      <c r="E990" s="117"/>
      <c r="F990" s="117"/>
      <c r="G990" s="117"/>
      <c r="H990" s="117"/>
      <c r="I990" s="117"/>
      <c r="J990" s="117"/>
      <c r="K990" s="68"/>
      <c r="L990" s="66"/>
      <c r="M990" s="66">
        <f t="shared" si="94"/>
        <v>0</v>
      </c>
      <c r="N990" s="66"/>
    </row>
    <row r="991" spans="1:14" ht="15.75" hidden="1">
      <c r="A991" s="114"/>
      <c r="B991" s="115"/>
      <c r="C991" s="118"/>
      <c r="D991" s="118"/>
      <c r="E991" s="118"/>
      <c r="F991" s="118"/>
      <c r="G991" s="67"/>
      <c r="H991" s="67"/>
      <c r="I991" s="67"/>
      <c r="J991" s="67"/>
      <c r="K991" s="68"/>
      <c r="L991" s="66"/>
      <c r="M991" s="66">
        <f t="shared" si="94"/>
        <v>0</v>
      </c>
      <c r="N991" s="66"/>
    </row>
    <row r="992" spans="1:14" ht="15.75" hidden="1">
      <c r="A992" s="206" t="s">
        <v>273</v>
      </c>
      <c r="B992" s="206"/>
      <c r="C992" s="206"/>
      <c r="D992" s="206"/>
      <c r="E992" s="206"/>
      <c r="F992" s="206"/>
      <c r="G992" s="206"/>
      <c r="H992" s="206"/>
      <c r="I992" s="206"/>
      <c r="J992" s="206"/>
      <c r="K992" s="68"/>
      <c r="L992" s="66"/>
      <c r="M992" s="66">
        <f t="shared" si="94"/>
        <v>0</v>
      </c>
      <c r="N992" s="66"/>
    </row>
    <row r="993" spans="1:14" hidden="1">
      <c r="A993" s="112"/>
      <c r="B993" s="112"/>
      <c r="C993" s="112"/>
      <c r="D993" s="112"/>
      <c r="E993" s="112"/>
      <c r="F993" s="67"/>
      <c r="G993" s="67"/>
      <c r="H993" s="67"/>
      <c r="I993" s="67"/>
      <c r="J993" s="67"/>
      <c r="K993" s="68"/>
      <c r="L993" s="66"/>
      <c r="M993" s="66">
        <f t="shared" si="94"/>
        <v>0</v>
      </c>
      <c r="N993" s="66"/>
    </row>
    <row r="994" spans="1:14" hidden="1">
      <c r="A994" s="77" t="s">
        <v>176</v>
      </c>
      <c r="B994" s="197" t="s">
        <v>238</v>
      </c>
      <c r="C994" s="198"/>
      <c r="D994" s="198"/>
      <c r="E994" s="198"/>
      <c r="F994" s="198"/>
      <c r="G994" s="199"/>
      <c r="H994" s="77" t="s">
        <v>274</v>
      </c>
      <c r="I994" s="77" t="s">
        <v>240</v>
      </c>
      <c r="J994" s="78" t="s">
        <v>266</v>
      </c>
      <c r="K994" s="68"/>
      <c r="L994" s="66"/>
      <c r="M994" s="66">
        <f t="shared" si="94"/>
        <v>0</v>
      </c>
      <c r="N994" s="66"/>
    </row>
    <row r="995" spans="1:14" hidden="1">
      <c r="A995" s="79" t="s">
        <v>183</v>
      </c>
      <c r="B995" s="79"/>
      <c r="C995" s="91"/>
      <c r="D995" s="91"/>
      <c r="E995" s="91"/>
      <c r="F995" s="91"/>
      <c r="G995" s="91"/>
      <c r="H995" s="79"/>
      <c r="I995" s="79" t="s">
        <v>275</v>
      </c>
      <c r="J995" s="80" t="s">
        <v>276</v>
      </c>
      <c r="K995" s="68"/>
      <c r="L995" s="66"/>
      <c r="M995" s="66">
        <f t="shared" si="94"/>
        <v>0</v>
      </c>
      <c r="N995" s="66"/>
    </row>
    <row r="996" spans="1:14" hidden="1">
      <c r="A996" s="79"/>
      <c r="B996" s="79"/>
      <c r="C996" s="91"/>
      <c r="D996" s="91"/>
      <c r="E996" s="91"/>
      <c r="F996" s="91"/>
      <c r="G996" s="91"/>
      <c r="H996" s="79"/>
      <c r="I996" s="79" t="s">
        <v>277</v>
      </c>
      <c r="J996" s="80" t="s">
        <v>216</v>
      </c>
      <c r="K996" s="68"/>
      <c r="L996" s="66"/>
      <c r="M996" s="66">
        <f t="shared" si="94"/>
        <v>0</v>
      </c>
      <c r="N996" s="66"/>
    </row>
    <row r="997" spans="1:14" hidden="1">
      <c r="A997" s="81">
        <v>1</v>
      </c>
      <c r="B997" s="200">
        <v>2</v>
      </c>
      <c r="C997" s="201"/>
      <c r="D997" s="201"/>
      <c r="E997" s="201"/>
      <c r="F997" s="201"/>
      <c r="G997" s="202"/>
      <c r="H997" s="81">
        <v>3</v>
      </c>
      <c r="I997" s="81">
        <v>4</v>
      </c>
      <c r="J997" s="82">
        <v>5</v>
      </c>
      <c r="K997" s="68"/>
      <c r="L997" s="66"/>
      <c r="M997" s="66">
        <f t="shared" si="94"/>
        <v>0</v>
      </c>
      <c r="N997" s="66"/>
    </row>
    <row r="998" spans="1:14" hidden="1">
      <c r="A998" s="81">
        <v>1</v>
      </c>
      <c r="B998" s="120" t="s">
        <v>326</v>
      </c>
      <c r="C998" s="121"/>
      <c r="D998" s="121"/>
      <c r="E998" s="121"/>
      <c r="F998" s="121"/>
      <c r="G998" s="121"/>
      <c r="H998" s="120"/>
      <c r="I998" s="122">
        <v>1</v>
      </c>
      <c r="J998" s="109">
        <f>+K1000</f>
        <v>0</v>
      </c>
      <c r="K998" s="68"/>
      <c r="L998" s="66"/>
      <c r="M998" s="66">
        <f t="shared" si="94"/>
        <v>0</v>
      </c>
      <c r="N998" s="66"/>
    </row>
    <row r="999" spans="1:14" hidden="1">
      <c r="A999" s="81"/>
      <c r="B999" s="120"/>
      <c r="C999" s="121"/>
      <c r="D999" s="121"/>
      <c r="E999" s="121"/>
      <c r="F999" s="121"/>
      <c r="G999" s="121"/>
      <c r="H999" s="120"/>
      <c r="I999" s="120"/>
      <c r="J999" s="109"/>
      <c r="K999" s="68"/>
      <c r="L999" s="66"/>
      <c r="M999" s="66">
        <f t="shared" si="94"/>
        <v>0</v>
      </c>
      <c r="N999" s="66"/>
    </row>
    <row r="1000" spans="1:14" hidden="1">
      <c r="A1000" s="81"/>
      <c r="B1000" s="123" t="s">
        <v>207</v>
      </c>
      <c r="C1000" s="124"/>
      <c r="D1000" s="124"/>
      <c r="E1000" s="124"/>
      <c r="F1000" s="124"/>
      <c r="G1000" s="124"/>
      <c r="H1000" s="81" t="s">
        <v>208</v>
      </c>
      <c r="I1000" s="81" t="s">
        <v>208</v>
      </c>
      <c r="J1000" s="109">
        <f>+K1000</f>
        <v>0</v>
      </c>
      <c r="K1000" s="68">
        <f>+[1]ШС23!$EV$25</f>
        <v>0</v>
      </c>
      <c r="L1000" s="66"/>
      <c r="M1000" s="66">
        <f>+IF(K1000=0,0,1)</f>
        <v>0</v>
      </c>
      <c r="N1000" s="66"/>
    </row>
    <row r="1001" spans="1:14" ht="15.75" hidden="1">
      <c r="A1001" s="70"/>
      <c r="B1001" s="70"/>
      <c r="C1001" s="70"/>
      <c r="D1001" s="70"/>
      <c r="E1001" s="70"/>
      <c r="F1001" s="70"/>
      <c r="G1001" s="70"/>
      <c r="H1001" s="70"/>
      <c r="I1001" s="70"/>
      <c r="J1001" s="70"/>
      <c r="K1001" s="68"/>
      <c r="L1001" s="66"/>
      <c r="M1001" s="66">
        <f t="shared" si="94"/>
        <v>0</v>
      </c>
      <c r="N1001" s="66"/>
    </row>
    <row r="1002" spans="1:14" ht="15.75" hidden="1">
      <c r="A1002" s="206" t="s">
        <v>264</v>
      </c>
      <c r="B1002" s="206"/>
      <c r="C1002" s="206"/>
      <c r="D1002" s="206"/>
      <c r="E1002" s="206"/>
      <c r="F1002" s="206"/>
      <c r="G1002" s="206"/>
      <c r="H1002" s="206"/>
      <c r="I1002" s="206"/>
      <c r="J1002" s="206"/>
      <c r="K1002" s="68"/>
      <c r="L1002" s="66"/>
      <c r="M1002" s="66">
        <f t="shared" si="94"/>
        <v>0</v>
      </c>
      <c r="N1002" s="66"/>
    </row>
    <row r="1003" spans="1:14" hidden="1">
      <c r="A1003" s="112"/>
      <c r="B1003" s="112"/>
      <c r="C1003" s="112"/>
      <c r="D1003" s="112"/>
      <c r="E1003" s="112"/>
      <c r="F1003" s="112"/>
      <c r="G1003" s="67"/>
      <c r="H1003" s="67"/>
      <c r="I1003" s="67"/>
      <c r="J1003" s="67"/>
      <c r="K1003" s="68"/>
      <c r="L1003" s="66"/>
      <c r="M1003" s="66">
        <f t="shared" si="94"/>
        <v>0</v>
      </c>
      <c r="N1003" s="66"/>
    </row>
    <row r="1004" spans="1:14" ht="15.75" hidden="1">
      <c r="A1004" s="114" t="s">
        <v>171</v>
      </c>
      <c r="B1004" s="115"/>
      <c r="C1004" s="112"/>
      <c r="D1004" s="71" t="str">
        <f>+D988</f>
        <v>81307017С00200005</v>
      </c>
      <c r="E1004" s="116"/>
      <c r="F1004" s="116"/>
      <c r="G1004" s="116"/>
      <c r="H1004" s="116"/>
      <c r="I1004" s="116"/>
      <c r="J1004" s="116"/>
      <c r="K1004" s="68"/>
      <c r="L1004" s="66"/>
      <c r="M1004" s="66">
        <f t="shared" si="94"/>
        <v>0</v>
      </c>
      <c r="N1004" s="66"/>
    </row>
    <row r="1005" spans="1:14" hidden="1">
      <c r="A1005" s="112"/>
      <c r="B1005" s="112"/>
      <c r="C1005" s="112"/>
      <c r="D1005" s="112"/>
      <c r="E1005" s="112"/>
      <c r="F1005" s="112"/>
      <c r="G1005" s="112"/>
      <c r="H1005" s="112"/>
      <c r="I1005" s="112"/>
      <c r="J1005" s="112"/>
      <c r="K1005" s="68"/>
      <c r="L1005" s="66"/>
      <c r="M1005" s="66">
        <f t="shared" si="94"/>
        <v>0</v>
      </c>
      <c r="N1005" s="66"/>
    </row>
    <row r="1006" spans="1:14" ht="15.75" hidden="1">
      <c r="A1006" s="114" t="s">
        <v>173</v>
      </c>
      <c r="B1006" s="115"/>
      <c r="C1006" s="112"/>
      <c r="D1006" s="76" t="s">
        <v>299</v>
      </c>
      <c r="E1006" s="117"/>
      <c r="F1006" s="117"/>
      <c r="G1006" s="117"/>
      <c r="H1006" s="117"/>
      <c r="I1006" s="117"/>
      <c r="J1006" s="117"/>
      <c r="K1006" s="68"/>
      <c r="L1006" s="66"/>
      <c r="M1006" s="66">
        <f t="shared" si="94"/>
        <v>0</v>
      </c>
      <c r="N1006" s="66"/>
    </row>
    <row r="1007" spans="1:14" ht="15.75" hidden="1">
      <c r="A1007" s="114"/>
      <c r="B1007" s="115"/>
      <c r="C1007" s="118"/>
      <c r="D1007" s="118"/>
      <c r="E1007" s="118"/>
      <c r="F1007" s="118"/>
      <c r="G1007" s="67"/>
      <c r="H1007" s="67"/>
      <c r="I1007" s="67"/>
      <c r="J1007" s="67"/>
      <c r="K1007" s="68"/>
      <c r="L1007" s="66"/>
      <c r="M1007" s="66">
        <f t="shared" si="94"/>
        <v>0</v>
      </c>
      <c r="N1007" s="66"/>
    </row>
    <row r="1008" spans="1:14" ht="15.75" hidden="1">
      <c r="A1008" s="206" t="s">
        <v>273</v>
      </c>
      <c r="B1008" s="206"/>
      <c r="C1008" s="206"/>
      <c r="D1008" s="206"/>
      <c r="E1008" s="206"/>
      <c r="F1008" s="206"/>
      <c r="G1008" s="206"/>
      <c r="H1008" s="206"/>
      <c r="I1008" s="206"/>
      <c r="J1008" s="206"/>
      <c r="K1008" s="68"/>
      <c r="L1008" s="66"/>
      <c r="M1008" s="66">
        <f t="shared" si="94"/>
        <v>0</v>
      </c>
      <c r="N1008" s="66"/>
    </row>
    <row r="1009" spans="1:14" hidden="1">
      <c r="A1009" s="112"/>
      <c r="B1009" s="112"/>
      <c r="C1009" s="112"/>
      <c r="D1009" s="112"/>
      <c r="E1009" s="112"/>
      <c r="F1009" s="67"/>
      <c r="G1009" s="67"/>
      <c r="H1009" s="67"/>
      <c r="I1009" s="67"/>
      <c r="J1009" s="67"/>
      <c r="K1009" s="68"/>
      <c r="L1009" s="66"/>
      <c r="M1009" s="66">
        <f t="shared" si="94"/>
        <v>0</v>
      </c>
      <c r="N1009" s="66"/>
    </row>
    <row r="1010" spans="1:14" hidden="1">
      <c r="A1010" s="77" t="s">
        <v>176</v>
      </c>
      <c r="B1010" s="197" t="s">
        <v>238</v>
      </c>
      <c r="C1010" s="198"/>
      <c r="D1010" s="198"/>
      <c r="E1010" s="198"/>
      <c r="F1010" s="198"/>
      <c r="G1010" s="199"/>
      <c r="H1010" s="77" t="s">
        <v>274</v>
      </c>
      <c r="I1010" s="77" t="s">
        <v>240</v>
      </c>
      <c r="J1010" s="78" t="s">
        <v>266</v>
      </c>
      <c r="K1010" s="68"/>
      <c r="L1010" s="66"/>
      <c r="M1010" s="66">
        <f t="shared" si="94"/>
        <v>0</v>
      </c>
      <c r="N1010" s="66"/>
    </row>
    <row r="1011" spans="1:14" hidden="1">
      <c r="A1011" s="79" t="s">
        <v>183</v>
      </c>
      <c r="B1011" s="79"/>
      <c r="C1011" s="91"/>
      <c r="D1011" s="91"/>
      <c r="E1011" s="91"/>
      <c r="F1011" s="91"/>
      <c r="G1011" s="91"/>
      <c r="H1011" s="79"/>
      <c r="I1011" s="79" t="s">
        <v>275</v>
      </c>
      <c r="J1011" s="80" t="s">
        <v>276</v>
      </c>
      <c r="K1011" s="68"/>
      <c r="L1011" s="66"/>
      <c r="M1011" s="66">
        <f t="shared" si="94"/>
        <v>0</v>
      </c>
      <c r="N1011" s="66"/>
    </row>
    <row r="1012" spans="1:14" hidden="1">
      <c r="A1012" s="79"/>
      <c r="B1012" s="79"/>
      <c r="C1012" s="91"/>
      <c r="D1012" s="91"/>
      <c r="E1012" s="91"/>
      <c r="F1012" s="91"/>
      <c r="G1012" s="91"/>
      <c r="H1012" s="79"/>
      <c r="I1012" s="79" t="s">
        <v>277</v>
      </c>
      <c r="J1012" s="80" t="s">
        <v>216</v>
      </c>
      <c r="K1012" s="68"/>
      <c r="L1012" s="66"/>
      <c r="M1012" s="66">
        <f t="shared" si="94"/>
        <v>0</v>
      </c>
      <c r="N1012" s="66"/>
    </row>
    <row r="1013" spans="1:14" hidden="1">
      <c r="A1013" s="81">
        <v>1</v>
      </c>
      <c r="B1013" s="200">
        <v>2</v>
      </c>
      <c r="C1013" s="201"/>
      <c r="D1013" s="201"/>
      <c r="E1013" s="201"/>
      <c r="F1013" s="201"/>
      <c r="G1013" s="202"/>
      <c r="H1013" s="81">
        <v>3</v>
      </c>
      <c r="I1013" s="81">
        <v>4</v>
      </c>
      <c r="J1013" s="82">
        <v>5</v>
      </c>
      <c r="K1013" s="68"/>
      <c r="L1013" s="66"/>
      <c r="M1013" s="66">
        <f t="shared" si="94"/>
        <v>0</v>
      </c>
      <c r="N1013" s="66"/>
    </row>
    <row r="1014" spans="1:14" hidden="1">
      <c r="A1014" s="81">
        <v>1</v>
      </c>
      <c r="B1014" s="120" t="s">
        <v>326</v>
      </c>
      <c r="C1014" s="121"/>
      <c r="D1014" s="121"/>
      <c r="E1014" s="121"/>
      <c r="F1014" s="121"/>
      <c r="G1014" s="121"/>
      <c r="H1014" s="120"/>
      <c r="I1014" s="122">
        <v>1</v>
      </c>
      <c r="J1014" s="109">
        <f>+K1016</f>
        <v>0</v>
      </c>
      <c r="K1014" s="68"/>
      <c r="L1014" s="66"/>
      <c r="M1014" s="66">
        <f t="shared" si="94"/>
        <v>0</v>
      </c>
      <c r="N1014" s="66"/>
    </row>
    <row r="1015" spans="1:14" hidden="1">
      <c r="A1015" s="81"/>
      <c r="B1015" s="120"/>
      <c r="C1015" s="121"/>
      <c r="D1015" s="121"/>
      <c r="E1015" s="121"/>
      <c r="F1015" s="121"/>
      <c r="G1015" s="121"/>
      <c r="H1015" s="120"/>
      <c r="I1015" s="120"/>
      <c r="J1015" s="109"/>
      <c r="K1015" s="68"/>
      <c r="L1015" s="66"/>
      <c r="M1015" s="66">
        <f t="shared" si="94"/>
        <v>0</v>
      </c>
      <c r="N1015" s="66"/>
    </row>
    <row r="1016" spans="1:14" hidden="1">
      <c r="A1016" s="81"/>
      <c r="B1016" s="123" t="s">
        <v>207</v>
      </c>
      <c r="C1016" s="124"/>
      <c r="D1016" s="124"/>
      <c r="E1016" s="124"/>
      <c r="F1016" s="124"/>
      <c r="G1016" s="124"/>
      <c r="H1016" s="81" t="s">
        <v>208</v>
      </c>
      <c r="I1016" s="81" t="s">
        <v>208</v>
      </c>
      <c r="J1016" s="109">
        <f>+K1016</f>
        <v>0</v>
      </c>
      <c r="K1016" s="68">
        <f>+[1]ШС23!$EW$25</f>
        <v>0</v>
      </c>
      <c r="L1016" s="66"/>
      <c r="M1016" s="66">
        <f>+IF(K1016=0,0,1)</f>
        <v>0</v>
      </c>
      <c r="N1016" s="66"/>
    </row>
    <row r="1017" spans="1:14" hidden="1">
      <c r="A1017" s="66"/>
      <c r="B1017" s="66"/>
      <c r="C1017" s="66"/>
      <c r="D1017" s="66"/>
      <c r="E1017" s="66"/>
      <c r="F1017" s="66"/>
      <c r="G1017" s="66"/>
      <c r="H1017" s="66"/>
      <c r="I1017" s="66"/>
      <c r="J1017" s="66"/>
      <c r="K1017" s="68"/>
      <c r="L1017" s="66"/>
      <c r="M1017" s="66">
        <f t="shared" ref="M1017:M1029" si="95">+M1018</f>
        <v>0</v>
      </c>
      <c r="N1017" s="66"/>
    </row>
    <row r="1018" spans="1:14" ht="15.75" hidden="1">
      <c r="A1018" s="196" t="s">
        <v>291</v>
      </c>
      <c r="B1018" s="196"/>
      <c r="C1018" s="196"/>
      <c r="D1018" s="196"/>
      <c r="E1018" s="196"/>
      <c r="F1018" s="196"/>
      <c r="G1018" s="196"/>
      <c r="H1018" s="196"/>
      <c r="I1018" s="196"/>
      <c r="J1018" s="196"/>
      <c r="K1018" s="63"/>
      <c r="L1018" s="66"/>
      <c r="M1018" s="66">
        <f t="shared" si="95"/>
        <v>0</v>
      </c>
      <c r="N1018" s="66"/>
    </row>
    <row r="1019" spans="1:14" hidden="1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8"/>
      <c r="L1019" s="66"/>
      <c r="M1019" s="66">
        <f t="shared" si="95"/>
        <v>0</v>
      </c>
      <c r="N1019" s="66"/>
    </row>
    <row r="1020" spans="1:14" ht="15.75" hidden="1">
      <c r="A1020" s="69" t="s">
        <v>171</v>
      </c>
      <c r="B1020" s="110"/>
      <c r="C1020" s="110"/>
      <c r="D1020" s="71" t="str">
        <f>+[1]Авт!N241</f>
        <v>8130701ПС20092040</v>
      </c>
      <c r="E1020" s="111"/>
      <c r="F1020" s="111"/>
      <c r="G1020" s="111"/>
      <c r="H1020" s="111"/>
      <c r="I1020" s="111"/>
      <c r="J1020" s="111"/>
      <c r="K1020" s="68"/>
      <c r="L1020" s="66"/>
      <c r="M1020" s="66">
        <f t="shared" si="95"/>
        <v>0</v>
      </c>
      <c r="N1020" s="66"/>
    </row>
    <row r="1021" spans="1:14" hidden="1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8"/>
      <c r="L1021" s="66"/>
      <c r="M1021" s="66">
        <f t="shared" si="95"/>
        <v>0</v>
      </c>
      <c r="N1021" s="66"/>
    </row>
    <row r="1022" spans="1:14" ht="15.75" hidden="1">
      <c r="A1022" s="69" t="s">
        <v>173</v>
      </c>
      <c r="B1022" s="110"/>
      <c r="C1022" s="110"/>
      <c r="D1022" s="76" t="s">
        <v>299</v>
      </c>
      <c r="E1022" s="113"/>
      <c r="F1022" s="113"/>
      <c r="G1022" s="113"/>
      <c r="H1022" s="113"/>
      <c r="I1022" s="113"/>
      <c r="J1022" s="113"/>
      <c r="K1022" s="68"/>
      <c r="L1022" s="66"/>
      <c r="M1022" s="66">
        <f t="shared" si="95"/>
        <v>0</v>
      </c>
      <c r="N1022" s="66"/>
    </row>
    <row r="1023" spans="1:14" hidden="1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8"/>
      <c r="L1023" s="66"/>
      <c r="M1023" s="66">
        <f t="shared" si="95"/>
        <v>0</v>
      </c>
      <c r="N1023" s="66"/>
    </row>
    <row r="1024" spans="1:14" hidden="1">
      <c r="A1024" s="77" t="s">
        <v>176</v>
      </c>
      <c r="B1024" s="197" t="s">
        <v>292</v>
      </c>
      <c r="C1024" s="198"/>
      <c r="D1024" s="198"/>
      <c r="E1024" s="198"/>
      <c r="F1024" s="198"/>
      <c r="G1024" s="199"/>
      <c r="H1024" s="77" t="s">
        <v>293</v>
      </c>
      <c r="I1024" s="77" t="s">
        <v>240</v>
      </c>
      <c r="J1024" s="78" t="s">
        <v>294</v>
      </c>
      <c r="K1024" s="68"/>
      <c r="L1024" s="66"/>
      <c r="M1024" s="66">
        <f t="shared" si="95"/>
        <v>0</v>
      </c>
      <c r="N1024" s="66"/>
    </row>
    <row r="1025" spans="1:14" hidden="1">
      <c r="A1025" s="79" t="s">
        <v>183</v>
      </c>
      <c r="B1025" s="79"/>
      <c r="C1025" s="91"/>
      <c r="D1025" s="91"/>
      <c r="E1025" s="91"/>
      <c r="F1025" s="91"/>
      <c r="G1025" s="91"/>
      <c r="H1025" s="79" t="s">
        <v>295</v>
      </c>
      <c r="I1025" s="79" t="s">
        <v>244</v>
      </c>
      <c r="J1025" s="80" t="s">
        <v>296</v>
      </c>
      <c r="K1025" s="68"/>
      <c r="L1025" s="66"/>
      <c r="M1025" s="66">
        <f t="shared" si="95"/>
        <v>0</v>
      </c>
      <c r="N1025" s="66"/>
    </row>
    <row r="1026" spans="1:14" hidden="1">
      <c r="A1026" s="79"/>
      <c r="B1026" s="79"/>
      <c r="C1026" s="91"/>
      <c r="D1026" s="91"/>
      <c r="E1026" s="91"/>
      <c r="F1026" s="91"/>
      <c r="G1026" s="91"/>
      <c r="H1026" s="79"/>
      <c r="I1026" s="79"/>
      <c r="J1026" s="80" t="s">
        <v>286</v>
      </c>
      <c r="K1026" s="68"/>
      <c r="L1026" s="66"/>
      <c r="M1026" s="66">
        <f t="shared" si="95"/>
        <v>0</v>
      </c>
      <c r="N1026" s="66"/>
    </row>
    <row r="1027" spans="1:14" hidden="1">
      <c r="A1027" s="81">
        <v>1</v>
      </c>
      <c r="B1027" s="200">
        <v>2</v>
      </c>
      <c r="C1027" s="201"/>
      <c r="D1027" s="201"/>
      <c r="E1027" s="201"/>
      <c r="F1027" s="201"/>
      <c r="G1027" s="202"/>
      <c r="H1027" s="81">
        <v>3</v>
      </c>
      <c r="I1027" s="81">
        <v>4</v>
      </c>
      <c r="J1027" s="82">
        <v>5</v>
      </c>
      <c r="K1027" s="68"/>
      <c r="L1027" s="66"/>
      <c r="M1027" s="66">
        <f t="shared" si="95"/>
        <v>0</v>
      </c>
      <c r="N1027" s="66"/>
    </row>
    <row r="1028" spans="1:14" hidden="1">
      <c r="A1028" s="88">
        <v>1</v>
      </c>
      <c r="B1028" s="203" t="s">
        <v>332</v>
      </c>
      <c r="C1028" s="204"/>
      <c r="D1028" s="204"/>
      <c r="E1028" s="204"/>
      <c r="F1028" s="204"/>
      <c r="G1028" s="205"/>
      <c r="H1028" s="109">
        <f>+K1030</f>
        <v>0</v>
      </c>
      <c r="I1028" s="84">
        <v>1</v>
      </c>
      <c r="J1028" s="109">
        <f>+K1030</f>
        <v>0</v>
      </c>
      <c r="K1028" s="68"/>
      <c r="L1028" s="66"/>
      <c r="M1028" s="66">
        <f t="shared" si="95"/>
        <v>0</v>
      </c>
      <c r="N1028" s="66"/>
    </row>
    <row r="1029" spans="1:14" hidden="1">
      <c r="A1029" s="88"/>
      <c r="B1029" s="200"/>
      <c r="C1029" s="201"/>
      <c r="D1029" s="201"/>
      <c r="E1029" s="201"/>
      <c r="F1029" s="201"/>
      <c r="G1029" s="202"/>
      <c r="H1029" s="88"/>
      <c r="I1029" s="81"/>
      <c r="J1029" s="97"/>
      <c r="K1029" s="68"/>
      <c r="L1029" s="66"/>
      <c r="M1029" s="66">
        <f t="shared" si="95"/>
        <v>0</v>
      </c>
      <c r="N1029" s="66"/>
    </row>
    <row r="1030" spans="1:14" hidden="1">
      <c r="A1030" s="88"/>
      <c r="B1030" s="203" t="s">
        <v>207</v>
      </c>
      <c r="C1030" s="204"/>
      <c r="D1030" s="204"/>
      <c r="E1030" s="204"/>
      <c r="F1030" s="204"/>
      <c r="G1030" s="205"/>
      <c r="H1030" s="88" t="s">
        <v>208</v>
      </c>
      <c r="I1030" s="81" t="s">
        <v>208</v>
      </c>
      <c r="J1030" s="109">
        <f>+J1028</f>
        <v>0</v>
      </c>
      <c r="K1030" s="68">
        <f>+[1]ШС23!$EY$25</f>
        <v>0</v>
      </c>
      <c r="L1030" s="66"/>
      <c r="M1030" s="66">
        <f>+IF(K1030=0,0,1)</f>
        <v>0</v>
      </c>
      <c r="N1030" s="66"/>
    </row>
    <row r="1031" spans="1:14" hidden="1">
      <c r="M1031" s="136">
        <f>+M1032</f>
        <v>0</v>
      </c>
    </row>
    <row r="1032" spans="1:14" ht="15.75" hidden="1">
      <c r="A1032" s="206" t="s">
        <v>264</v>
      </c>
      <c r="B1032" s="206"/>
      <c r="C1032" s="206"/>
      <c r="D1032" s="206"/>
      <c r="E1032" s="206"/>
      <c r="F1032" s="206"/>
      <c r="G1032" s="206"/>
      <c r="H1032" s="206"/>
      <c r="I1032" s="206"/>
      <c r="J1032" s="206"/>
      <c r="K1032" s="68"/>
      <c r="L1032" s="66"/>
      <c r="M1032" s="66">
        <f t="shared" ref="M1032:M1035" si="96">+M1033</f>
        <v>0</v>
      </c>
      <c r="N1032" s="66"/>
    </row>
    <row r="1033" spans="1:14" hidden="1">
      <c r="A1033" s="112"/>
      <c r="B1033" s="112"/>
      <c r="C1033" s="112"/>
      <c r="D1033" s="112"/>
      <c r="E1033" s="112"/>
      <c r="F1033" s="112"/>
      <c r="G1033" s="67"/>
      <c r="H1033" s="67"/>
      <c r="I1033" s="67"/>
      <c r="J1033" s="67"/>
      <c r="K1033" s="68"/>
      <c r="L1033" s="66"/>
      <c r="M1033" s="66">
        <f t="shared" si="96"/>
        <v>0</v>
      </c>
      <c r="N1033" s="66"/>
    </row>
    <row r="1034" spans="1:14" ht="15.75" hidden="1">
      <c r="A1034" s="114" t="s">
        <v>171</v>
      </c>
      <c r="B1034" s="115"/>
      <c r="C1034" s="112"/>
      <c r="D1034" s="71" t="str">
        <f>+D1020</f>
        <v>8130701ПС20092040</v>
      </c>
      <c r="E1034" s="116"/>
      <c r="F1034" s="116"/>
      <c r="G1034" s="116"/>
      <c r="H1034" s="116"/>
      <c r="I1034" s="116"/>
      <c r="J1034" s="116"/>
      <c r="K1034" s="68"/>
      <c r="L1034" s="66"/>
      <c r="M1034" s="66">
        <f t="shared" si="96"/>
        <v>0</v>
      </c>
      <c r="N1034" s="66"/>
    </row>
    <row r="1035" spans="1:14" hidden="1">
      <c r="A1035" s="112"/>
      <c r="B1035" s="112"/>
      <c r="C1035" s="112"/>
      <c r="D1035" s="112"/>
      <c r="E1035" s="112"/>
      <c r="F1035" s="112"/>
      <c r="G1035" s="112"/>
      <c r="H1035" s="112"/>
      <c r="I1035" s="112"/>
      <c r="J1035" s="112"/>
      <c r="K1035" s="68"/>
      <c r="L1035" s="66"/>
      <c r="M1035" s="66">
        <f t="shared" si="96"/>
        <v>0</v>
      </c>
      <c r="N1035" s="66"/>
    </row>
    <row r="1036" spans="1:14" ht="15.75" hidden="1">
      <c r="A1036" s="114" t="s">
        <v>173</v>
      </c>
      <c r="B1036" s="115"/>
      <c r="C1036" s="112"/>
      <c r="D1036" s="76" t="s">
        <v>299</v>
      </c>
      <c r="E1036" s="117"/>
      <c r="F1036" s="117"/>
      <c r="G1036" s="117"/>
      <c r="H1036" s="117"/>
      <c r="I1036" s="117"/>
      <c r="J1036" s="117"/>
      <c r="K1036" s="68"/>
      <c r="L1036" s="66"/>
      <c r="M1036" s="66">
        <f>+M1037</f>
        <v>0</v>
      </c>
      <c r="N1036" s="66"/>
    </row>
    <row r="1037" spans="1:14" ht="15.75" hidden="1">
      <c r="A1037" s="125"/>
      <c r="B1037" s="125"/>
      <c r="C1037" s="125"/>
      <c r="D1037" s="125"/>
      <c r="E1037" s="125"/>
      <c r="F1037" s="70"/>
      <c r="G1037" s="70"/>
      <c r="H1037" s="70"/>
      <c r="I1037" s="70"/>
      <c r="J1037" s="70"/>
      <c r="K1037" s="68"/>
      <c r="L1037" s="66"/>
      <c r="M1037" s="66">
        <f t="shared" ref="M1037:M1045" si="97">+M1038</f>
        <v>0</v>
      </c>
      <c r="N1037" s="66"/>
    </row>
    <row r="1038" spans="1:14" ht="15.75" hidden="1">
      <c r="A1038" s="206" t="s">
        <v>283</v>
      </c>
      <c r="B1038" s="206"/>
      <c r="C1038" s="206"/>
      <c r="D1038" s="206"/>
      <c r="E1038" s="206"/>
      <c r="F1038" s="206"/>
      <c r="G1038" s="206"/>
      <c r="H1038" s="206"/>
      <c r="I1038" s="206"/>
      <c r="J1038" s="206"/>
      <c r="K1038" s="68"/>
      <c r="L1038" s="66"/>
      <c r="M1038" s="66">
        <f t="shared" si="97"/>
        <v>0</v>
      </c>
      <c r="N1038" s="66"/>
    </row>
    <row r="1039" spans="1:14" ht="15.75" hidden="1">
      <c r="A1039" s="112"/>
      <c r="B1039" s="112"/>
      <c r="C1039" s="112"/>
      <c r="D1039" s="112"/>
      <c r="E1039" s="112"/>
      <c r="F1039" s="70"/>
      <c r="G1039" s="70"/>
      <c r="H1039" s="70"/>
      <c r="I1039" s="70"/>
      <c r="J1039" s="70"/>
      <c r="K1039" s="68"/>
      <c r="L1039" s="66"/>
      <c r="M1039" s="66">
        <f t="shared" si="97"/>
        <v>0</v>
      </c>
      <c r="N1039" s="66"/>
    </row>
    <row r="1040" spans="1:14" hidden="1">
      <c r="A1040" s="77" t="s">
        <v>176</v>
      </c>
      <c r="B1040" s="197" t="s">
        <v>238</v>
      </c>
      <c r="C1040" s="198"/>
      <c r="D1040" s="198"/>
      <c r="E1040" s="198"/>
      <c r="F1040" s="198"/>
      <c r="G1040" s="199"/>
      <c r="H1040" s="77" t="s">
        <v>240</v>
      </c>
      <c r="I1040" s="77" t="s">
        <v>284</v>
      </c>
      <c r="J1040" s="77" t="s">
        <v>242</v>
      </c>
      <c r="K1040" s="68"/>
      <c r="L1040" s="66"/>
      <c r="M1040" s="66">
        <f t="shared" si="97"/>
        <v>0</v>
      </c>
      <c r="N1040" s="66"/>
    </row>
    <row r="1041" spans="1:14" hidden="1">
      <c r="A1041" s="79" t="s">
        <v>183</v>
      </c>
      <c r="B1041" s="79"/>
      <c r="C1041" s="91"/>
      <c r="D1041" s="91"/>
      <c r="E1041" s="91"/>
      <c r="F1041" s="91"/>
      <c r="G1041" s="91"/>
      <c r="H1041" s="79"/>
      <c r="I1041" s="79" t="s">
        <v>285</v>
      </c>
      <c r="J1041" s="79" t="s">
        <v>286</v>
      </c>
      <c r="K1041" s="68"/>
      <c r="L1041" s="66"/>
      <c r="M1041" s="66">
        <f t="shared" si="97"/>
        <v>0</v>
      </c>
      <c r="N1041" s="66"/>
    </row>
    <row r="1042" spans="1:14" hidden="1">
      <c r="A1042" s="79"/>
      <c r="B1042" s="79"/>
      <c r="C1042" s="91"/>
      <c r="D1042" s="91"/>
      <c r="E1042" s="91"/>
      <c r="F1042" s="91"/>
      <c r="G1042" s="91"/>
      <c r="H1042" s="79"/>
      <c r="I1042" s="79" t="s">
        <v>216</v>
      </c>
      <c r="J1042" s="79"/>
      <c r="K1042" s="68"/>
      <c r="L1042" s="66"/>
      <c r="M1042" s="66">
        <f t="shared" si="97"/>
        <v>0</v>
      </c>
      <c r="N1042" s="66"/>
    </row>
    <row r="1043" spans="1:14" hidden="1">
      <c r="A1043" s="81">
        <v>1</v>
      </c>
      <c r="B1043" s="200">
        <v>2</v>
      </c>
      <c r="C1043" s="201"/>
      <c r="D1043" s="201"/>
      <c r="E1043" s="201"/>
      <c r="F1043" s="201"/>
      <c r="G1043" s="202"/>
      <c r="H1043" s="81">
        <v>3</v>
      </c>
      <c r="I1043" s="81">
        <v>4</v>
      </c>
      <c r="J1043" s="81">
        <v>5</v>
      </c>
      <c r="K1043" s="68"/>
      <c r="L1043" s="66"/>
      <c r="M1043" s="66">
        <f t="shared" si="97"/>
        <v>0</v>
      </c>
      <c r="N1043" s="66"/>
    </row>
    <row r="1044" spans="1:14" hidden="1">
      <c r="A1044" s="81">
        <v>1</v>
      </c>
      <c r="B1044" s="120" t="s">
        <v>322</v>
      </c>
      <c r="C1044" s="94"/>
      <c r="D1044" s="94"/>
      <c r="E1044" s="94"/>
      <c r="F1044" s="94"/>
      <c r="G1044" s="94"/>
      <c r="H1044" s="88">
        <v>1</v>
      </c>
      <c r="I1044" s="109">
        <f>+J1044/H1044</f>
        <v>0</v>
      </c>
      <c r="J1044" s="85">
        <f>+K1046</f>
        <v>0</v>
      </c>
      <c r="K1044" s="68"/>
      <c r="L1044" s="66"/>
      <c r="M1044" s="66">
        <f t="shared" si="97"/>
        <v>0</v>
      </c>
      <c r="N1044" s="66"/>
    </row>
    <row r="1045" spans="1:14" hidden="1">
      <c r="A1045" s="81"/>
      <c r="B1045" s="120"/>
      <c r="C1045" s="121"/>
      <c r="D1045" s="121"/>
      <c r="E1045" s="121"/>
      <c r="F1045" s="121"/>
      <c r="G1045" s="121"/>
      <c r="H1045" s="120"/>
      <c r="I1045" s="120"/>
      <c r="J1045" s="109"/>
      <c r="K1045" s="68"/>
      <c r="L1045" s="66"/>
      <c r="M1045" s="66">
        <f t="shared" si="97"/>
        <v>0</v>
      </c>
      <c r="N1045" s="66"/>
    </row>
    <row r="1046" spans="1:14" hidden="1">
      <c r="A1046" s="81"/>
      <c r="B1046" s="123" t="s">
        <v>207</v>
      </c>
      <c r="C1046" s="124"/>
      <c r="D1046" s="124"/>
      <c r="E1046" s="124"/>
      <c r="F1046" s="124"/>
      <c r="G1046" s="124"/>
      <c r="H1046" s="81" t="s">
        <v>208</v>
      </c>
      <c r="I1046" s="81" t="s">
        <v>208</v>
      </c>
      <c r="J1046" s="109">
        <f>+K1046</f>
        <v>0</v>
      </c>
      <c r="K1046" s="68">
        <f>+[1]ШС23!$EZ$25</f>
        <v>0</v>
      </c>
      <c r="L1046" s="135"/>
      <c r="M1046" s="66">
        <f>+IF(K1046=0,0,1)</f>
        <v>0</v>
      </c>
      <c r="N1046" s="66"/>
    </row>
    <row r="1047" spans="1:14" hidden="1">
      <c r="A1047" s="91"/>
      <c r="B1047" s="129"/>
      <c r="C1047" s="129"/>
      <c r="D1047" s="129"/>
      <c r="E1047" s="129"/>
      <c r="F1047" s="129"/>
      <c r="G1047" s="129"/>
      <c r="H1047" s="91"/>
      <c r="I1047" s="91"/>
      <c r="J1047" s="130"/>
      <c r="K1047" s="68"/>
      <c r="L1047" s="135"/>
      <c r="M1047" s="66">
        <f>+M1048</f>
        <v>0</v>
      </c>
      <c r="N1047" s="66"/>
    </row>
    <row r="1048" spans="1:14" ht="15.75" hidden="1">
      <c r="A1048" s="196" t="s">
        <v>170</v>
      </c>
      <c r="B1048" s="196"/>
      <c r="C1048" s="196"/>
      <c r="D1048" s="196"/>
      <c r="E1048" s="196"/>
      <c r="F1048" s="196"/>
      <c r="G1048" s="196"/>
      <c r="H1048" s="196"/>
      <c r="I1048" s="196"/>
      <c r="J1048" s="196"/>
      <c r="K1048" s="63"/>
      <c r="L1048" s="64"/>
      <c r="M1048" s="66">
        <f t="shared" ref="M1048:M1060" si="98">+M1049</f>
        <v>0</v>
      </c>
      <c r="N1048" s="64"/>
    </row>
    <row r="1049" spans="1:14" hidden="1">
      <c r="A1049" s="67"/>
      <c r="B1049" s="67"/>
      <c r="C1049" s="67"/>
      <c r="D1049" s="67"/>
      <c r="E1049" s="67"/>
      <c r="F1049" s="67"/>
      <c r="G1049" s="67"/>
      <c r="H1049" s="67"/>
      <c r="I1049" s="67"/>
      <c r="J1049" s="67"/>
      <c r="K1049" s="68"/>
      <c r="L1049" s="66"/>
      <c r="M1049" s="66">
        <f t="shared" si="98"/>
        <v>0</v>
      </c>
      <c r="N1049" s="66"/>
    </row>
    <row r="1050" spans="1:14" ht="15.75" hidden="1">
      <c r="A1050" s="69" t="s">
        <v>171</v>
      </c>
      <c r="B1050" s="70"/>
      <c r="C1050" s="71" t="str">
        <f>+[1]Авт!$N$41</f>
        <v>8130701ШС10000004</v>
      </c>
      <c r="D1050" s="72"/>
      <c r="E1050" s="72"/>
      <c r="F1050" s="72"/>
      <c r="G1050" s="72"/>
      <c r="H1050" s="72"/>
      <c r="I1050" s="72"/>
      <c r="J1050" s="72"/>
      <c r="K1050" s="68" t="s">
        <v>341</v>
      </c>
      <c r="L1050" s="66"/>
      <c r="M1050" s="66">
        <f t="shared" si="98"/>
        <v>0</v>
      </c>
      <c r="N1050" s="66"/>
    </row>
    <row r="1051" spans="1:14" hidden="1">
      <c r="A1051" s="73"/>
      <c r="B1051" s="74"/>
      <c r="C1051" s="75"/>
      <c r="D1051" s="75"/>
      <c r="E1051" s="75"/>
      <c r="F1051" s="75"/>
      <c r="G1051" s="75"/>
      <c r="H1051" s="75"/>
      <c r="I1051" s="75"/>
      <c r="J1051" s="75"/>
      <c r="K1051" s="68"/>
      <c r="L1051" s="66"/>
      <c r="M1051" s="66">
        <f t="shared" si="98"/>
        <v>0</v>
      </c>
      <c r="N1051" s="66"/>
    </row>
    <row r="1052" spans="1:14" ht="15.75" hidden="1">
      <c r="A1052" s="69" t="s">
        <v>173</v>
      </c>
      <c r="B1052" s="70"/>
      <c r="C1052" s="70"/>
      <c r="D1052" s="70"/>
      <c r="E1052" s="76" t="s">
        <v>299</v>
      </c>
      <c r="F1052" s="76"/>
      <c r="G1052" s="76"/>
      <c r="H1052" s="76"/>
      <c r="I1052" s="76"/>
      <c r="J1052" s="76"/>
      <c r="K1052" s="68"/>
      <c r="L1052" s="66"/>
      <c r="M1052" s="66">
        <f t="shared" si="98"/>
        <v>0</v>
      </c>
      <c r="N1052" s="66"/>
    </row>
    <row r="1053" spans="1:14" ht="15.75" hidden="1">
      <c r="A1053" s="70"/>
      <c r="B1053" s="70"/>
      <c r="C1053" s="70"/>
      <c r="D1053" s="70"/>
      <c r="E1053" s="70"/>
      <c r="F1053" s="70"/>
      <c r="G1053" s="70"/>
      <c r="H1053" s="70"/>
      <c r="I1053" s="70"/>
      <c r="J1053" s="70"/>
      <c r="K1053" s="68"/>
      <c r="L1053" s="66"/>
      <c r="M1053" s="66">
        <f t="shared" si="98"/>
        <v>0</v>
      </c>
      <c r="N1053" s="66"/>
    </row>
    <row r="1054" spans="1:14" ht="15.75" hidden="1">
      <c r="A1054" s="196" t="s">
        <v>175</v>
      </c>
      <c r="B1054" s="196"/>
      <c r="C1054" s="196"/>
      <c r="D1054" s="196"/>
      <c r="E1054" s="196"/>
      <c r="F1054" s="196"/>
      <c r="G1054" s="196"/>
      <c r="H1054" s="196"/>
      <c r="I1054" s="196"/>
      <c r="J1054" s="196"/>
      <c r="K1054" s="68"/>
      <c r="L1054" s="66"/>
      <c r="M1054" s="66">
        <f t="shared" si="98"/>
        <v>0</v>
      </c>
      <c r="N1054" s="66"/>
    </row>
    <row r="1055" spans="1:14" hidden="1">
      <c r="A1055" s="67"/>
      <c r="B1055" s="67"/>
      <c r="C1055" s="67"/>
      <c r="D1055" s="67"/>
      <c r="E1055" s="67"/>
      <c r="F1055" s="67"/>
      <c r="G1055" s="67"/>
      <c r="H1055" s="67"/>
      <c r="I1055" s="67"/>
      <c r="J1055" s="67"/>
      <c r="K1055" s="68"/>
      <c r="L1055" s="66"/>
      <c r="M1055" s="66">
        <f t="shared" si="98"/>
        <v>0</v>
      </c>
      <c r="N1055" s="66"/>
    </row>
    <row r="1056" spans="1:14" hidden="1">
      <c r="A1056" s="77" t="s">
        <v>176</v>
      </c>
      <c r="B1056" s="77" t="s">
        <v>177</v>
      </c>
      <c r="C1056" s="77" t="s">
        <v>178</v>
      </c>
      <c r="D1056" s="200" t="s">
        <v>179</v>
      </c>
      <c r="E1056" s="201"/>
      <c r="F1056" s="201"/>
      <c r="G1056" s="202"/>
      <c r="H1056" s="77" t="s">
        <v>180</v>
      </c>
      <c r="I1056" s="77" t="s">
        <v>181</v>
      </c>
      <c r="J1056" s="78" t="s">
        <v>182</v>
      </c>
      <c r="L1056" s="66"/>
      <c r="M1056" s="66">
        <f t="shared" si="98"/>
        <v>0</v>
      </c>
      <c r="N1056" s="66"/>
    </row>
    <row r="1057" spans="1:14" hidden="1">
      <c r="A1057" s="79" t="s">
        <v>183</v>
      </c>
      <c r="B1057" s="79" t="s">
        <v>184</v>
      </c>
      <c r="C1057" s="79" t="s">
        <v>185</v>
      </c>
      <c r="D1057" s="77" t="s">
        <v>186</v>
      </c>
      <c r="E1057" s="200" t="s">
        <v>33</v>
      </c>
      <c r="F1057" s="201"/>
      <c r="G1057" s="202"/>
      <c r="H1057" s="79" t="s">
        <v>187</v>
      </c>
      <c r="I1057" s="79" t="s">
        <v>188</v>
      </c>
      <c r="J1057" s="80" t="s">
        <v>189</v>
      </c>
      <c r="K1057" s="68"/>
      <c r="L1057" s="66"/>
      <c r="M1057" s="66">
        <f t="shared" si="98"/>
        <v>0</v>
      </c>
      <c r="N1057" s="66"/>
    </row>
    <row r="1058" spans="1:14" hidden="1">
      <c r="A1058" s="79"/>
      <c r="B1058" s="79" t="s">
        <v>190</v>
      </c>
      <c r="C1058" s="79" t="s">
        <v>191</v>
      </c>
      <c r="D1058" s="79"/>
      <c r="E1058" s="77" t="s">
        <v>192</v>
      </c>
      <c r="F1058" s="77" t="s">
        <v>193</v>
      </c>
      <c r="G1058" s="77" t="s">
        <v>193</v>
      </c>
      <c r="H1058" s="79" t="s">
        <v>194</v>
      </c>
      <c r="I1058" s="79"/>
      <c r="J1058" s="80" t="s">
        <v>195</v>
      </c>
      <c r="K1058" s="68"/>
      <c r="L1058" s="66"/>
      <c r="M1058" s="66">
        <f t="shared" si="98"/>
        <v>0</v>
      </c>
      <c r="N1058" s="66"/>
    </row>
    <row r="1059" spans="1:14" hidden="1">
      <c r="A1059" s="79"/>
      <c r="B1059" s="79"/>
      <c r="C1059" s="79"/>
      <c r="D1059" s="79"/>
      <c r="E1059" s="79" t="s">
        <v>194</v>
      </c>
      <c r="F1059" s="79" t="s">
        <v>196</v>
      </c>
      <c r="G1059" s="79" t="s">
        <v>197</v>
      </c>
      <c r="H1059" s="79" t="s">
        <v>198</v>
      </c>
      <c r="I1059" s="79"/>
      <c r="J1059" s="80" t="s">
        <v>199</v>
      </c>
      <c r="K1059" s="68"/>
      <c r="L1059" s="66"/>
      <c r="M1059" s="66">
        <f t="shared" si="98"/>
        <v>0</v>
      </c>
      <c r="N1059" s="66"/>
    </row>
    <row r="1060" spans="1:14" hidden="1">
      <c r="A1060" s="79"/>
      <c r="B1060" s="79"/>
      <c r="C1060" s="79"/>
      <c r="D1060" s="79"/>
      <c r="E1060" s="79" t="s">
        <v>200</v>
      </c>
      <c r="F1060" s="79" t="s">
        <v>201</v>
      </c>
      <c r="G1060" s="79" t="s">
        <v>201</v>
      </c>
      <c r="H1060" s="79"/>
      <c r="I1060" s="79"/>
      <c r="J1060" s="80" t="s">
        <v>202</v>
      </c>
      <c r="K1060" s="68"/>
      <c r="L1060" s="66"/>
      <c r="M1060" s="66">
        <f t="shared" si="98"/>
        <v>0</v>
      </c>
      <c r="N1060" s="66"/>
    </row>
    <row r="1061" spans="1:14" hidden="1">
      <c r="A1061" s="81">
        <v>1</v>
      </c>
      <c r="B1061" s="81">
        <v>2</v>
      </c>
      <c r="C1061" s="81">
        <v>3</v>
      </c>
      <c r="D1061" s="81">
        <v>4</v>
      </c>
      <c r="E1061" s="81">
        <v>5</v>
      </c>
      <c r="F1061" s="81">
        <v>6</v>
      </c>
      <c r="G1061" s="81">
        <v>7</v>
      </c>
      <c r="H1061" s="81">
        <v>8</v>
      </c>
      <c r="I1061" s="81">
        <v>9</v>
      </c>
      <c r="J1061" s="82">
        <v>10</v>
      </c>
      <c r="K1061" s="68"/>
      <c r="L1061" s="66"/>
      <c r="M1061" s="66">
        <f>+M1062</f>
        <v>0</v>
      </c>
      <c r="N1061" s="66"/>
    </row>
    <row r="1062" spans="1:14" hidden="1">
      <c r="A1062" s="86" t="s">
        <v>342</v>
      </c>
      <c r="B1062" s="87"/>
      <c r="C1062" s="81"/>
      <c r="D1062" s="85"/>
      <c r="E1062" s="81" t="s">
        <v>208</v>
      </c>
      <c r="F1062" s="81" t="s">
        <v>208</v>
      </c>
      <c r="G1062" s="81" t="s">
        <v>208</v>
      </c>
      <c r="H1062" s="88" t="s">
        <v>208</v>
      </c>
      <c r="I1062" s="81" t="s">
        <v>208</v>
      </c>
      <c r="J1062" s="128">
        <f>+K1062</f>
        <v>0</v>
      </c>
      <c r="K1062" s="68">
        <f>+[1]ШС23!$IF$25+[1]ШС23!$IG$25</f>
        <v>0</v>
      </c>
      <c r="L1062" s="66"/>
      <c r="M1062" s="66">
        <f>+IF(K1062=0,0,1)</f>
        <v>0</v>
      </c>
      <c r="N1062" s="66"/>
    </row>
    <row r="1063" spans="1:14" ht="15.75" hidden="1">
      <c r="A1063" s="89"/>
      <c r="B1063" s="89"/>
      <c r="C1063" s="89"/>
      <c r="D1063" s="89"/>
      <c r="E1063" s="89"/>
      <c r="F1063" s="89"/>
      <c r="G1063" s="66"/>
      <c r="H1063" s="66"/>
      <c r="I1063" s="66"/>
      <c r="J1063" s="66"/>
      <c r="K1063" s="68"/>
      <c r="L1063" s="66"/>
      <c r="M1063" s="66">
        <f t="shared" ref="M1063:M1071" si="99">+M1064</f>
        <v>0</v>
      </c>
      <c r="N1063" s="66"/>
    </row>
    <row r="1064" spans="1:14" ht="15.75" hidden="1">
      <c r="A1064" s="196" t="s">
        <v>209</v>
      </c>
      <c r="B1064" s="196"/>
      <c r="C1064" s="196"/>
      <c r="D1064" s="196"/>
      <c r="E1064" s="196"/>
      <c r="F1064" s="196"/>
      <c r="G1064" s="196"/>
      <c r="H1064" s="196"/>
      <c r="I1064" s="196"/>
      <c r="J1064" s="196"/>
      <c r="K1064" s="68"/>
      <c r="L1064" s="66"/>
      <c r="M1064" s="66">
        <f t="shared" si="99"/>
        <v>0</v>
      </c>
      <c r="N1064" s="66"/>
    </row>
    <row r="1065" spans="1:14" ht="15.75" hidden="1">
      <c r="A1065" s="196" t="s">
        <v>210</v>
      </c>
      <c r="B1065" s="196"/>
      <c r="C1065" s="196"/>
      <c r="D1065" s="196"/>
      <c r="E1065" s="196"/>
      <c r="F1065" s="196"/>
      <c r="G1065" s="196"/>
      <c r="H1065" s="196"/>
      <c r="I1065" s="196"/>
      <c r="J1065" s="196"/>
      <c r="K1065" s="68"/>
      <c r="L1065" s="66"/>
      <c r="M1065" s="66">
        <f t="shared" si="99"/>
        <v>0</v>
      </c>
      <c r="N1065" s="66"/>
    </row>
    <row r="1066" spans="1:14" ht="15.75" hidden="1">
      <c r="A1066" s="196" t="s">
        <v>211</v>
      </c>
      <c r="B1066" s="196"/>
      <c r="C1066" s="196"/>
      <c r="D1066" s="196"/>
      <c r="E1066" s="196"/>
      <c r="F1066" s="196"/>
      <c r="G1066" s="196"/>
      <c r="H1066" s="196"/>
      <c r="I1066" s="196"/>
      <c r="J1066" s="196"/>
      <c r="K1066" s="68"/>
      <c r="L1066" s="66"/>
      <c r="M1066" s="66">
        <f t="shared" si="99"/>
        <v>0</v>
      </c>
      <c r="N1066" s="66"/>
    </row>
    <row r="1067" spans="1:14" hidden="1">
      <c r="A1067" s="90"/>
      <c r="B1067" s="90"/>
      <c r="C1067" s="90"/>
      <c r="D1067" s="90"/>
      <c r="E1067" s="90"/>
      <c r="F1067" s="90"/>
      <c r="G1067" s="66"/>
      <c r="H1067" s="66"/>
      <c r="I1067" s="66"/>
      <c r="J1067" s="66"/>
      <c r="K1067" s="68"/>
      <c r="L1067" s="66"/>
      <c r="M1067" s="66">
        <f t="shared" si="99"/>
        <v>0</v>
      </c>
      <c r="N1067" s="66"/>
    </row>
    <row r="1068" spans="1:14" hidden="1">
      <c r="A1068" s="77" t="s">
        <v>176</v>
      </c>
      <c r="B1068" s="197" t="s">
        <v>212</v>
      </c>
      <c r="C1068" s="198"/>
      <c r="D1068" s="198"/>
      <c r="E1068" s="198"/>
      <c r="F1068" s="198"/>
      <c r="G1068" s="198"/>
      <c r="H1068" s="199"/>
      <c r="I1068" s="77" t="s">
        <v>213</v>
      </c>
      <c r="J1068" s="78" t="s">
        <v>214</v>
      </c>
      <c r="K1068" s="68"/>
      <c r="L1068" s="66"/>
      <c r="M1068" s="66">
        <f t="shared" si="99"/>
        <v>0</v>
      </c>
      <c r="N1068" s="66"/>
    </row>
    <row r="1069" spans="1:14" hidden="1">
      <c r="A1069" s="79" t="s">
        <v>183</v>
      </c>
      <c r="B1069" s="79"/>
      <c r="C1069" s="91"/>
      <c r="D1069" s="92"/>
      <c r="E1069" s="92"/>
      <c r="F1069" s="91"/>
      <c r="G1069" s="91"/>
      <c r="H1069" s="93"/>
      <c r="I1069" s="79" t="s">
        <v>215</v>
      </c>
      <c r="J1069" s="80" t="s">
        <v>216</v>
      </c>
      <c r="K1069" s="68"/>
      <c r="L1069" s="66"/>
      <c r="M1069" s="66">
        <f t="shared" si="99"/>
        <v>0</v>
      </c>
      <c r="N1069" s="66"/>
    </row>
    <row r="1070" spans="1:14" hidden="1">
      <c r="A1070" s="79"/>
      <c r="B1070" s="79"/>
      <c r="C1070" s="91"/>
      <c r="D1070" s="92"/>
      <c r="E1070" s="92"/>
      <c r="F1070" s="91"/>
      <c r="G1070" s="91"/>
      <c r="H1070" s="93"/>
      <c r="I1070" s="79" t="s">
        <v>217</v>
      </c>
      <c r="J1070" s="80"/>
      <c r="K1070" s="68"/>
      <c r="L1070" s="66"/>
      <c r="M1070" s="66">
        <f t="shared" si="99"/>
        <v>0</v>
      </c>
      <c r="N1070" s="66"/>
    </row>
    <row r="1071" spans="1:14" hidden="1">
      <c r="A1071" s="88"/>
      <c r="B1071" s="88"/>
      <c r="C1071" s="94"/>
      <c r="D1071" s="95"/>
      <c r="E1071" s="95"/>
      <c r="F1071" s="94"/>
      <c r="G1071" s="94"/>
      <c r="H1071" s="96"/>
      <c r="I1071" s="88" t="s">
        <v>218</v>
      </c>
      <c r="J1071" s="97"/>
      <c r="K1071" s="68"/>
      <c r="L1071" s="66"/>
      <c r="M1071" s="66">
        <f t="shared" si="99"/>
        <v>0</v>
      </c>
      <c r="N1071" s="66"/>
    </row>
    <row r="1072" spans="1:14" hidden="1">
      <c r="A1072" s="81">
        <v>1</v>
      </c>
      <c r="B1072" s="200">
        <v>2</v>
      </c>
      <c r="C1072" s="201"/>
      <c r="D1072" s="201"/>
      <c r="E1072" s="201"/>
      <c r="F1072" s="201"/>
      <c r="G1072" s="201"/>
      <c r="H1072" s="202"/>
      <c r="I1072" s="81">
        <v>3</v>
      </c>
      <c r="J1072" s="82">
        <v>4</v>
      </c>
      <c r="K1072" s="68"/>
      <c r="L1072" s="66"/>
      <c r="M1072" s="66">
        <f>+M1073</f>
        <v>0</v>
      </c>
      <c r="N1072" s="66"/>
    </row>
    <row r="1073" spans="1:14" hidden="1">
      <c r="A1073" s="86" t="s">
        <v>342</v>
      </c>
      <c r="B1073" s="81"/>
      <c r="C1073" s="99"/>
      <c r="D1073" s="100"/>
      <c r="E1073" s="100"/>
      <c r="F1073" s="99"/>
      <c r="G1073" s="99"/>
      <c r="H1073" s="101"/>
      <c r="I1073" s="81" t="s">
        <v>208</v>
      </c>
      <c r="J1073" s="128">
        <f>+K1073</f>
        <v>0</v>
      </c>
      <c r="K1073" s="68">
        <f>+[1]ШС23!$IH$25+[1]ШС23!$II$25</f>
        <v>0</v>
      </c>
      <c r="L1073" s="66"/>
      <c r="M1073" s="66">
        <f>+IF(K1073=0,0,1)</f>
        <v>0</v>
      </c>
      <c r="N1073" s="66"/>
    </row>
    <row r="1074" spans="1:14" hidden="1">
      <c r="A1074" s="66"/>
      <c r="B1074" s="66"/>
      <c r="C1074" s="66"/>
      <c r="D1074" s="66"/>
      <c r="E1074" s="66"/>
      <c r="F1074" s="66"/>
      <c r="G1074" s="66"/>
      <c r="H1074" s="66"/>
      <c r="I1074" s="66"/>
      <c r="J1074" s="66"/>
      <c r="K1074" s="68"/>
      <c r="L1074" s="66"/>
      <c r="M1074" s="66">
        <f t="shared" ref="M1074:M1086" si="100">+M1075</f>
        <v>0</v>
      </c>
      <c r="N1074" s="66"/>
    </row>
    <row r="1075" spans="1:14" ht="15.75" hidden="1">
      <c r="A1075" s="196" t="s">
        <v>291</v>
      </c>
      <c r="B1075" s="196"/>
      <c r="C1075" s="196"/>
      <c r="D1075" s="196"/>
      <c r="E1075" s="196"/>
      <c r="F1075" s="196"/>
      <c r="G1075" s="196"/>
      <c r="H1075" s="196"/>
      <c r="I1075" s="196"/>
      <c r="J1075" s="196"/>
      <c r="K1075" s="63"/>
      <c r="L1075" s="66"/>
      <c r="M1075" s="66">
        <f t="shared" si="100"/>
        <v>0</v>
      </c>
      <c r="N1075" s="66"/>
    </row>
    <row r="1076" spans="1:14" hidden="1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8"/>
      <c r="L1076" s="66"/>
      <c r="M1076" s="66">
        <f t="shared" si="100"/>
        <v>0</v>
      </c>
      <c r="N1076" s="66"/>
    </row>
    <row r="1077" spans="1:14" ht="15.75" hidden="1">
      <c r="A1077" s="69" t="s">
        <v>171</v>
      </c>
      <c r="B1077" s="110"/>
      <c r="C1077" s="110"/>
      <c r="D1077" s="71" t="str">
        <f>+$C$1050</f>
        <v>8130701ШС10000004</v>
      </c>
      <c r="E1077" s="111"/>
      <c r="F1077" s="111"/>
      <c r="G1077" s="111"/>
      <c r="H1077" s="111"/>
      <c r="I1077" s="111"/>
      <c r="J1077" s="111"/>
      <c r="K1077" s="68"/>
      <c r="L1077" s="66"/>
      <c r="M1077" s="66">
        <f t="shared" si="100"/>
        <v>0</v>
      </c>
      <c r="N1077" s="66"/>
    </row>
    <row r="1078" spans="1:14" hidden="1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8"/>
      <c r="L1078" s="66"/>
      <c r="M1078" s="66">
        <f t="shared" si="100"/>
        <v>0</v>
      </c>
      <c r="N1078" s="66"/>
    </row>
    <row r="1079" spans="1:14" ht="15.75" hidden="1">
      <c r="A1079" s="69" t="s">
        <v>173</v>
      </c>
      <c r="B1079" s="110"/>
      <c r="C1079" s="110"/>
      <c r="D1079" s="76" t="s">
        <v>299</v>
      </c>
      <c r="E1079" s="113"/>
      <c r="F1079" s="113"/>
      <c r="G1079" s="113"/>
      <c r="H1079" s="113"/>
      <c r="I1079" s="113"/>
      <c r="J1079" s="113"/>
      <c r="K1079" s="68"/>
      <c r="L1079" s="66"/>
      <c r="M1079" s="66">
        <f t="shared" si="100"/>
        <v>0</v>
      </c>
      <c r="N1079" s="66"/>
    </row>
    <row r="1080" spans="1:14" hidden="1">
      <c r="A1080" s="67"/>
      <c r="B1080" s="67"/>
      <c r="C1080" s="67"/>
      <c r="D1080" s="67"/>
      <c r="E1080" s="67"/>
      <c r="F1080" s="67"/>
      <c r="G1080" s="67"/>
      <c r="H1080" s="67"/>
      <c r="I1080" s="67"/>
      <c r="J1080" s="67"/>
      <c r="K1080" s="68"/>
      <c r="L1080" s="66"/>
      <c r="M1080" s="66">
        <f t="shared" si="100"/>
        <v>0</v>
      </c>
      <c r="N1080" s="66"/>
    </row>
    <row r="1081" spans="1:14" hidden="1">
      <c r="A1081" s="77" t="s">
        <v>176</v>
      </c>
      <c r="B1081" s="197" t="s">
        <v>292</v>
      </c>
      <c r="C1081" s="198"/>
      <c r="D1081" s="198"/>
      <c r="E1081" s="198"/>
      <c r="F1081" s="198"/>
      <c r="G1081" s="199"/>
      <c r="H1081" s="77" t="s">
        <v>293</v>
      </c>
      <c r="I1081" s="77" t="s">
        <v>240</v>
      </c>
      <c r="J1081" s="78" t="s">
        <v>294</v>
      </c>
      <c r="K1081" s="68"/>
      <c r="L1081" s="66"/>
      <c r="M1081" s="66">
        <f t="shared" si="100"/>
        <v>0</v>
      </c>
      <c r="N1081" s="66"/>
    </row>
    <row r="1082" spans="1:14" hidden="1">
      <c r="A1082" s="79" t="s">
        <v>183</v>
      </c>
      <c r="B1082" s="79"/>
      <c r="C1082" s="91"/>
      <c r="D1082" s="91"/>
      <c r="E1082" s="91"/>
      <c r="F1082" s="91"/>
      <c r="G1082" s="91"/>
      <c r="H1082" s="79" t="s">
        <v>295</v>
      </c>
      <c r="I1082" s="79" t="s">
        <v>244</v>
      </c>
      <c r="J1082" s="80" t="s">
        <v>296</v>
      </c>
      <c r="K1082" s="68"/>
      <c r="L1082" s="66"/>
      <c r="M1082" s="66">
        <f t="shared" si="100"/>
        <v>0</v>
      </c>
      <c r="N1082" s="66"/>
    </row>
    <row r="1083" spans="1:14" hidden="1">
      <c r="A1083" s="79"/>
      <c r="B1083" s="79"/>
      <c r="C1083" s="91"/>
      <c r="D1083" s="91"/>
      <c r="E1083" s="91"/>
      <c r="F1083" s="91"/>
      <c r="G1083" s="91"/>
      <c r="H1083" s="79"/>
      <c r="I1083" s="79"/>
      <c r="J1083" s="80" t="s">
        <v>286</v>
      </c>
      <c r="K1083" s="68"/>
      <c r="L1083" s="66"/>
      <c r="M1083" s="66">
        <f t="shared" si="100"/>
        <v>0</v>
      </c>
      <c r="N1083" s="66"/>
    </row>
    <row r="1084" spans="1:14" hidden="1">
      <c r="A1084" s="81">
        <v>1</v>
      </c>
      <c r="B1084" s="200">
        <v>2</v>
      </c>
      <c r="C1084" s="201"/>
      <c r="D1084" s="201"/>
      <c r="E1084" s="201"/>
      <c r="F1084" s="201"/>
      <c r="G1084" s="202"/>
      <c r="H1084" s="81">
        <v>3</v>
      </c>
      <c r="I1084" s="81">
        <v>4</v>
      </c>
      <c r="J1084" s="82">
        <v>5</v>
      </c>
      <c r="K1084" s="68"/>
      <c r="L1084" s="66"/>
      <c r="M1084" s="66">
        <f t="shared" si="100"/>
        <v>0</v>
      </c>
      <c r="N1084" s="66"/>
    </row>
    <row r="1085" spans="1:14" hidden="1">
      <c r="A1085" s="88">
        <v>1</v>
      </c>
      <c r="B1085" s="203" t="s">
        <v>343</v>
      </c>
      <c r="C1085" s="204"/>
      <c r="D1085" s="204"/>
      <c r="E1085" s="204"/>
      <c r="F1085" s="204"/>
      <c r="G1085" s="205"/>
      <c r="H1085" s="109">
        <f>+J1085/I1085</f>
        <v>0</v>
      </c>
      <c r="I1085" s="84">
        <f>+K1085</f>
        <v>31</v>
      </c>
      <c r="J1085" s="109">
        <f>+K1087</f>
        <v>0</v>
      </c>
      <c r="K1085" s="68">
        <f>ROUNDUP([1]ШС23!$LN$25,0)</f>
        <v>31</v>
      </c>
      <c r="L1085" s="66"/>
      <c r="M1085" s="66">
        <f t="shared" si="100"/>
        <v>0</v>
      </c>
      <c r="N1085" s="66"/>
    </row>
    <row r="1086" spans="1:14" hidden="1">
      <c r="A1086" s="88"/>
      <c r="B1086" s="200"/>
      <c r="C1086" s="201"/>
      <c r="D1086" s="201"/>
      <c r="E1086" s="201"/>
      <c r="F1086" s="201"/>
      <c r="G1086" s="202"/>
      <c r="H1086" s="88"/>
      <c r="I1086" s="81"/>
      <c r="J1086" s="97"/>
      <c r="K1086" s="68"/>
      <c r="L1086" s="66"/>
      <c r="M1086" s="66">
        <f t="shared" si="100"/>
        <v>0</v>
      </c>
      <c r="N1086" s="66"/>
    </row>
    <row r="1087" spans="1:14" hidden="1">
      <c r="A1087" s="88"/>
      <c r="B1087" s="203" t="s">
        <v>207</v>
      </c>
      <c r="C1087" s="204"/>
      <c r="D1087" s="204"/>
      <c r="E1087" s="204"/>
      <c r="F1087" s="204"/>
      <c r="G1087" s="205"/>
      <c r="H1087" s="88" t="s">
        <v>208</v>
      </c>
      <c r="I1087" s="81" t="s">
        <v>208</v>
      </c>
      <c r="J1087" s="109">
        <f>+J1085</f>
        <v>0</v>
      </c>
      <c r="K1087" s="68">
        <f>+[1]ШС23!$IJ$25</f>
        <v>0</v>
      </c>
      <c r="L1087" s="66"/>
      <c r="M1087" s="66">
        <f>+IF(K1087=0,0,1)</f>
        <v>0</v>
      </c>
      <c r="N1087" s="66"/>
    </row>
    <row r="1088" spans="1:14" ht="15.75" hidden="1">
      <c r="A1088" s="70"/>
      <c r="B1088" s="70"/>
      <c r="C1088" s="70"/>
      <c r="D1088" s="70"/>
      <c r="E1088" s="70"/>
      <c r="F1088" s="70"/>
      <c r="G1088" s="70"/>
      <c r="H1088" s="70"/>
      <c r="I1088" s="70"/>
      <c r="J1088" s="70"/>
      <c r="K1088" s="68"/>
      <c r="L1088" s="66"/>
      <c r="M1088" s="66">
        <f t="shared" ref="M1088:M1101" si="101">+M1089</f>
        <v>0</v>
      </c>
      <c r="N1088" s="66"/>
    </row>
    <row r="1089" spans="1:14" ht="15.75" hidden="1">
      <c r="A1089" s="196" t="s">
        <v>254</v>
      </c>
      <c r="B1089" s="196"/>
      <c r="C1089" s="196"/>
      <c r="D1089" s="196"/>
      <c r="E1089" s="196"/>
      <c r="F1089" s="196"/>
      <c r="G1089" s="196"/>
      <c r="H1089" s="196"/>
      <c r="I1089" s="196"/>
      <c r="J1089" s="196"/>
      <c r="K1089" s="68"/>
      <c r="L1089" s="66"/>
      <c r="M1089" s="66">
        <f t="shared" si="101"/>
        <v>0</v>
      </c>
      <c r="N1089" s="66"/>
    </row>
    <row r="1090" spans="1:14" hidden="1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8"/>
      <c r="L1090" s="66"/>
      <c r="M1090" s="66">
        <f t="shared" si="101"/>
        <v>0</v>
      </c>
      <c r="N1090" s="66"/>
    </row>
    <row r="1091" spans="1:14" ht="15.75" hidden="1">
      <c r="A1091" s="69" t="s">
        <v>171</v>
      </c>
      <c r="B1091" s="110"/>
      <c r="C1091" s="110"/>
      <c r="D1091" s="71" t="str">
        <f>+$C$1050</f>
        <v>8130701ШС10000004</v>
      </c>
      <c r="E1091" s="111"/>
      <c r="F1091" s="111"/>
      <c r="G1091" s="111"/>
      <c r="H1091" s="111"/>
      <c r="I1091" s="111"/>
      <c r="J1091" s="111"/>
      <c r="K1091" s="68"/>
      <c r="L1091" s="66"/>
      <c r="M1091" s="66">
        <f t="shared" si="101"/>
        <v>0</v>
      </c>
      <c r="N1091" s="66"/>
    </row>
    <row r="1092" spans="1:14" hidden="1">
      <c r="A1092" s="65"/>
      <c r="B1092" s="65"/>
      <c r="C1092" s="65"/>
      <c r="D1092" s="90"/>
      <c r="E1092" s="65"/>
      <c r="F1092" s="65"/>
      <c r="G1092" s="65"/>
      <c r="H1092" s="65"/>
      <c r="I1092" s="65"/>
      <c r="J1092" s="65"/>
      <c r="K1092" s="68"/>
      <c r="L1092" s="66"/>
      <c r="M1092" s="66">
        <f t="shared" si="101"/>
        <v>0</v>
      </c>
      <c r="N1092" s="66"/>
    </row>
    <row r="1093" spans="1:14" ht="15.75" hidden="1">
      <c r="A1093" s="69" t="s">
        <v>173</v>
      </c>
      <c r="B1093" s="110"/>
      <c r="C1093" s="110"/>
      <c r="D1093" s="76" t="s">
        <v>299</v>
      </c>
      <c r="E1093" s="113"/>
      <c r="F1093" s="113"/>
      <c r="G1093" s="113"/>
      <c r="H1093" s="113"/>
      <c r="I1093" s="113"/>
      <c r="J1093" s="113"/>
      <c r="K1093" s="68"/>
      <c r="L1093" s="66"/>
      <c r="M1093" s="66">
        <f t="shared" si="101"/>
        <v>0</v>
      </c>
      <c r="N1093" s="66"/>
    </row>
    <row r="1094" spans="1:14" hidden="1">
      <c r="A1094" s="67"/>
      <c r="B1094" s="67"/>
      <c r="C1094" s="67"/>
      <c r="D1094" s="67"/>
      <c r="E1094" s="67"/>
      <c r="F1094" s="67"/>
      <c r="G1094" s="67"/>
      <c r="H1094" s="67"/>
      <c r="I1094" s="67"/>
      <c r="J1094" s="67"/>
      <c r="K1094" s="68"/>
      <c r="L1094" s="66"/>
      <c r="M1094" s="66">
        <f t="shared" si="101"/>
        <v>0</v>
      </c>
      <c r="N1094" s="66"/>
    </row>
    <row r="1095" spans="1:14" hidden="1">
      <c r="A1095" s="77" t="s">
        <v>176</v>
      </c>
      <c r="B1095" s="197" t="s">
        <v>238</v>
      </c>
      <c r="C1095" s="198"/>
      <c r="D1095" s="198"/>
      <c r="E1095" s="198"/>
      <c r="F1095" s="198"/>
      <c r="G1095" s="199"/>
      <c r="H1095" s="77" t="s">
        <v>255</v>
      </c>
      <c r="I1095" s="77" t="s">
        <v>256</v>
      </c>
      <c r="J1095" s="78" t="s">
        <v>257</v>
      </c>
      <c r="K1095" s="68"/>
      <c r="L1095" s="66"/>
      <c r="M1095" s="66">
        <f t="shared" si="101"/>
        <v>0</v>
      </c>
      <c r="N1095" s="66"/>
    </row>
    <row r="1096" spans="1:14" hidden="1">
      <c r="A1096" s="79" t="s">
        <v>183</v>
      </c>
      <c r="B1096" s="79"/>
      <c r="C1096" s="91"/>
      <c r="D1096" s="91"/>
      <c r="E1096" s="91"/>
      <c r="F1096" s="91"/>
      <c r="G1096" s="91"/>
      <c r="H1096" s="79" t="s">
        <v>258</v>
      </c>
      <c r="I1096" s="79" t="s">
        <v>302</v>
      </c>
      <c r="J1096" s="80" t="s">
        <v>260</v>
      </c>
      <c r="K1096" s="68"/>
      <c r="L1096" s="66"/>
      <c r="M1096" s="66">
        <f t="shared" si="101"/>
        <v>0</v>
      </c>
      <c r="N1096" s="66"/>
    </row>
    <row r="1097" spans="1:14" hidden="1">
      <c r="A1097" s="79"/>
      <c r="B1097" s="79"/>
      <c r="C1097" s="91"/>
      <c r="D1097" s="91"/>
      <c r="E1097" s="91"/>
      <c r="F1097" s="91"/>
      <c r="G1097" s="91"/>
      <c r="H1097" s="79"/>
      <c r="I1097" s="79"/>
      <c r="J1097" s="80" t="s">
        <v>261</v>
      </c>
      <c r="K1097" s="68"/>
      <c r="L1097" s="66"/>
      <c r="M1097" s="66">
        <f t="shared" si="101"/>
        <v>0</v>
      </c>
      <c r="N1097" s="66"/>
    </row>
    <row r="1098" spans="1:14" hidden="1">
      <c r="A1098" s="79"/>
      <c r="B1098" s="79"/>
      <c r="C1098" s="91"/>
      <c r="D1098" s="91"/>
      <c r="E1098" s="91"/>
      <c r="F1098" s="91"/>
      <c r="G1098" s="91"/>
      <c r="H1098" s="79"/>
      <c r="I1098" s="79"/>
      <c r="J1098" s="80" t="s">
        <v>262</v>
      </c>
      <c r="K1098" s="68"/>
      <c r="L1098" s="66"/>
      <c r="M1098" s="66">
        <f t="shared" si="101"/>
        <v>0</v>
      </c>
      <c r="N1098" s="66"/>
    </row>
    <row r="1099" spans="1:14" hidden="1">
      <c r="A1099" s="81">
        <v>1</v>
      </c>
      <c r="B1099" s="200">
        <v>2</v>
      </c>
      <c r="C1099" s="201"/>
      <c r="D1099" s="201"/>
      <c r="E1099" s="201"/>
      <c r="F1099" s="201"/>
      <c r="G1099" s="202"/>
      <c r="H1099" s="81">
        <v>3</v>
      </c>
      <c r="I1099" s="81">
        <v>4</v>
      </c>
      <c r="J1099" s="82">
        <v>5</v>
      </c>
      <c r="K1099" s="68"/>
      <c r="L1099" s="66"/>
      <c r="M1099" s="66">
        <f t="shared" si="101"/>
        <v>0</v>
      </c>
      <c r="N1099" s="66"/>
    </row>
    <row r="1100" spans="1:14" hidden="1">
      <c r="A1100" s="88">
        <v>1</v>
      </c>
      <c r="B1100" s="203" t="s">
        <v>342</v>
      </c>
      <c r="C1100" s="204"/>
      <c r="D1100" s="204"/>
      <c r="E1100" s="204"/>
      <c r="F1100" s="204"/>
      <c r="G1100" s="205"/>
      <c r="H1100" s="109">
        <f>+J1100</f>
        <v>0</v>
      </c>
      <c r="I1100" s="81">
        <v>100</v>
      </c>
      <c r="J1100" s="109">
        <f>+K1102</f>
        <v>0</v>
      </c>
      <c r="K1100" s="68"/>
      <c r="L1100" s="66"/>
      <c r="M1100" s="66">
        <f t="shared" si="101"/>
        <v>0</v>
      </c>
      <c r="N1100" s="66"/>
    </row>
    <row r="1101" spans="1:14" hidden="1">
      <c r="A1101" s="88"/>
      <c r="B1101" s="200"/>
      <c r="C1101" s="201"/>
      <c r="D1101" s="201"/>
      <c r="E1101" s="201"/>
      <c r="F1101" s="201"/>
      <c r="G1101" s="202"/>
      <c r="H1101" s="88"/>
      <c r="I1101" s="81"/>
      <c r="J1101" s="97"/>
      <c r="K1101" s="68"/>
      <c r="L1101" s="66"/>
      <c r="M1101" s="66">
        <f t="shared" si="101"/>
        <v>0</v>
      </c>
      <c r="N1101" s="66"/>
    </row>
    <row r="1102" spans="1:14" hidden="1">
      <c r="A1102" s="88"/>
      <c r="B1102" s="203" t="s">
        <v>207</v>
      </c>
      <c r="C1102" s="204"/>
      <c r="D1102" s="204"/>
      <c r="E1102" s="204"/>
      <c r="F1102" s="204"/>
      <c r="G1102" s="205"/>
      <c r="H1102" s="81"/>
      <c r="I1102" s="81" t="s">
        <v>208</v>
      </c>
      <c r="J1102" s="97"/>
      <c r="K1102" s="68">
        <f>+[1]ШС23!$IO$25</f>
        <v>0</v>
      </c>
      <c r="L1102" s="66"/>
      <c r="M1102" s="66">
        <f>+IF(K1102=0,0,1)</f>
        <v>0</v>
      </c>
      <c r="N1102" s="66"/>
    </row>
    <row r="1103" spans="1:14">
      <c r="A1103" s="67"/>
      <c r="B1103" s="67"/>
      <c r="C1103" s="67"/>
      <c r="D1103" s="67"/>
      <c r="E1103" s="67"/>
      <c r="F1103" s="67"/>
      <c r="G1103" s="67"/>
      <c r="H1103" s="67"/>
      <c r="I1103" s="67"/>
      <c r="J1103" s="67"/>
      <c r="K1103" s="68"/>
      <c r="L1103" s="66"/>
      <c r="M1103" s="66">
        <f t="shared" ref="M1103:M1115" si="102">+M1104</f>
        <v>1</v>
      </c>
      <c r="N1103" s="66"/>
    </row>
    <row r="1104" spans="1:14" ht="15.75">
      <c r="A1104" s="206" t="s">
        <v>264</v>
      </c>
      <c r="B1104" s="206"/>
      <c r="C1104" s="206"/>
      <c r="D1104" s="206"/>
      <c r="E1104" s="206"/>
      <c r="F1104" s="206"/>
      <c r="G1104" s="206"/>
      <c r="H1104" s="206"/>
      <c r="I1104" s="206"/>
      <c r="J1104" s="206"/>
      <c r="K1104" s="68"/>
      <c r="L1104" s="66"/>
      <c r="M1104" s="66">
        <f t="shared" si="102"/>
        <v>1</v>
      </c>
      <c r="N1104" s="66"/>
    </row>
    <row r="1105" spans="1:14">
      <c r="A1105" s="112"/>
      <c r="B1105" s="112"/>
      <c r="C1105" s="112"/>
      <c r="D1105" s="112"/>
      <c r="E1105" s="112"/>
      <c r="F1105" s="112"/>
      <c r="G1105" s="67"/>
      <c r="H1105" s="67"/>
      <c r="I1105" s="67"/>
      <c r="J1105" s="67"/>
      <c r="K1105" s="68"/>
      <c r="L1105" s="66"/>
      <c r="M1105" s="66">
        <f t="shared" si="102"/>
        <v>1</v>
      </c>
      <c r="N1105" s="66"/>
    </row>
    <row r="1106" spans="1:14" ht="15.75">
      <c r="A1106" s="114" t="s">
        <v>171</v>
      </c>
      <c r="B1106" s="115"/>
      <c r="C1106" s="112"/>
      <c r="D1106" s="71" t="str">
        <f>+$C$1050</f>
        <v>8130701ШС10000004</v>
      </c>
      <c r="E1106" s="116"/>
      <c r="F1106" s="116"/>
      <c r="G1106" s="116"/>
      <c r="H1106" s="116"/>
      <c r="I1106" s="116"/>
      <c r="J1106" s="116"/>
      <c r="K1106" s="68"/>
      <c r="L1106" s="66"/>
      <c r="M1106" s="66">
        <f t="shared" si="102"/>
        <v>1</v>
      </c>
      <c r="N1106" s="66"/>
    </row>
    <row r="1107" spans="1:14">
      <c r="A1107" s="112"/>
      <c r="B1107" s="112"/>
      <c r="C1107" s="112"/>
      <c r="D1107" s="112"/>
      <c r="E1107" s="112"/>
      <c r="F1107" s="112"/>
      <c r="G1107" s="112"/>
      <c r="H1107" s="112"/>
      <c r="I1107" s="112"/>
      <c r="J1107" s="112"/>
      <c r="K1107" s="68"/>
      <c r="L1107" s="66"/>
      <c r="M1107" s="66">
        <f t="shared" si="102"/>
        <v>1</v>
      </c>
      <c r="N1107" s="66"/>
    </row>
    <row r="1108" spans="1:14" ht="15.75">
      <c r="A1108" s="114" t="s">
        <v>173</v>
      </c>
      <c r="B1108" s="115"/>
      <c r="C1108" s="112"/>
      <c r="D1108" s="76" t="s">
        <v>299</v>
      </c>
      <c r="E1108" s="117"/>
      <c r="F1108" s="117"/>
      <c r="G1108" s="117"/>
      <c r="H1108" s="117"/>
      <c r="I1108" s="117"/>
      <c r="J1108" s="117"/>
      <c r="K1108" s="68"/>
      <c r="L1108" s="66"/>
      <c r="M1108" s="66">
        <f t="shared" si="102"/>
        <v>1</v>
      </c>
      <c r="N1108" s="66"/>
    </row>
    <row r="1109" spans="1:14" ht="15.75">
      <c r="A1109" s="114"/>
      <c r="B1109" s="115"/>
      <c r="C1109" s="118"/>
      <c r="D1109" s="118"/>
      <c r="E1109" s="118"/>
      <c r="F1109" s="118"/>
      <c r="G1109" s="67"/>
      <c r="H1109" s="67"/>
      <c r="I1109" s="67"/>
      <c r="J1109" s="67"/>
      <c r="K1109" s="68"/>
      <c r="L1109" s="66"/>
      <c r="M1109" s="66">
        <f>IF(M1117+M1119=0,0,1)</f>
        <v>1</v>
      </c>
      <c r="N1109" s="66"/>
    </row>
    <row r="1110" spans="1:14" ht="15.75" hidden="1">
      <c r="A1110" s="206" t="s">
        <v>265</v>
      </c>
      <c r="B1110" s="206"/>
      <c r="C1110" s="206"/>
      <c r="D1110" s="206"/>
      <c r="E1110" s="206"/>
      <c r="F1110" s="206"/>
      <c r="G1110" s="206"/>
      <c r="H1110" s="206"/>
      <c r="I1110" s="206"/>
      <c r="J1110" s="206"/>
      <c r="K1110" s="68"/>
      <c r="L1110" s="66"/>
      <c r="M1110" s="66">
        <f t="shared" si="102"/>
        <v>0</v>
      </c>
      <c r="N1110" s="66"/>
    </row>
    <row r="1111" spans="1:14" hidden="1">
      <c r="A1111" s="119"/>
      <c r="B1111" s="119"/>
      <c r="C1111" s="119"/>
      <c r="D1111" s="119"/>
      <c r="E1111" s="119"/>
      <c r="F1111" s="119"/>
      <c r="G1111" s="67"/>
      <c r="H1111" s="67"/>
      <c r="I1111" s="67"/>
      <c r="J1111" s="67"/>
      <c r="K1111" s="68"/>
      <c r="L1111" s="66"/>
      <c r="M1111" s="66">
        <f t="shared" si="102"/>
        <v>0</v>
      </c>
      <c r="N1111" s="66"/>
    </row>
    <row r="1112" spans="1:14" hidden="1">
      <c r="A1112" s="77" t="s">
        <v>176</v>
      </c>
      <c r="B1112" s="197" t="s">
        <v>238</v>
      </c>
      <c r="C1112" s="198"/>
      <c r="D1112" s="198"/>
      <c r="E1112" s="198"/>
      <c r="F1112" s="199"/>
      <c r="G1112" s="77" t="s">
        <v>240</v>
      </c>
      <c r="H1112" s="77" t="s">
        <v>240</v>
      </c>
      <c r="I1112" s="77" t="s">
        <v>266</v>
      </c>
      <c r="J1112" s="77" t="s">
        <v>242</v>
      </c>
      <c r="K1112" s="68"/>
      <c r="L1112" s="66"/>
      <c r="M1112" s="66">
        <f t="shared" si="102"/>
        <v>0</v>
      </c>
      <c r="N1112" s="66"/>
    </row>
    <row r="1113" spans="1:14" hidden="1">
      <c r="A1113" s="79" t="s">
        <v>183</v>
      </c>
      <c r="B1113" s="210"/>
      <c r="C1113" s="211"/>
      <c r="D1113" s="211"/>
      <c r="E1113" s="211"/>
      <c r="F1113" s="212"/>
      <c r="G1113" s="79" t="s">
        <v>267</v>
      </c>
      <c r="H1113" s="79" t="s">
        <v>268</v>
      </c>
      <c r="I1113" s="79" t="s">
        <v>269</v>
      </c>
      <c r="J1113" s="79" t="s">
        <v>246</v>
      </c>
      <c r="K1113" s="68"/>
      <c r="L1113" s="66"/>
      <c r="M1113" s="66">
        <f t="shared" si="102"/>
        <v>0</v>
      </c>
      <c r="N1113" s="66"/>
    </row>
    <row r="1114" spans="1:14" hidden="1">
      <c r="A1114" s="79"/>
      <c r="B1114" s="210"/>
      <c r="C1114" s="211"/>
      <c r="D1114" s="211"/>
      <c r="E1114" s="211"/>
      <c r="F1114" s="212"/>
      <c r="G1114" s="79"/>
      <c r="H1114" s="79" t="s">
        <v>270</v>
      </c>
      <c r="I1114" s="79" t="s">
        <v>216</v>
      </c>
      <c r="J1114" s="79"/>
      <c r="K1114" s="68"/>
      <c r="L1114" s="66"/>
      <c r="M1114" s="66">
        <f t="shared" si="102"/>
        <v>0</v>
      </c>
      <c r="N1114" s="66"/>
    </row>
    <row r="1115" spans="1:14" hidden="1">
      <c r="A1115" s="81">
        <v>1</v>
      </c>
      <c r="B1115" s="213">
        <v>2</v>
      </c>
      <c r="C1115" s="214"/>
      <c r="D1115" s="214"/>
      <c r="E1115" s="214"/>
      <c r="F1115" s="215"/>
      <c r="G1115" s="81">
        <v>3</v>
      </c>
      <c r="H1115" s="81">
        <v>4</v>
      </c>
      <c r="I1115" s="81">
        <v>5</v>
      </c>
      <c r="J1115" s="81">
        <v>6</v>
      </c>
      <c r="K1115" s="68"/>
      <c r="L1115" s="66"/>
      <c r="M1115" s="66">
        <f t="shared" si="102"/>
        <v>0</v>
      </c>
      <c r="N1115" s="66"/>
    </row>
    <row r="1116" spans="1:14" hidden="1">
      <c r="A1116" s="81">
        <v>1</v>
      </c>
      <c r="B1116" s="207" t="s">
        <v>344</v>
      </c>
      <c r="C1116" s="208"/>
      <c r="D1116" s="208"/>
      <c r="E1116" s="208"/>
      <c r="F1116" s="209"/>
      <c r="G1116" s="81">
        <v>1</v>
      </c>
      <c r="H1116" s="81">
        <v>1</v>
      </c>
      <c r="I1116" s="109">
        <f>+J1116/H1116/G1116</f>
        <v>0</v>
      </c>
      <c r="J1116" s="109">
        <f>+K1117</f>
        <v>0</v>
      </c>
      <c r="L1116" s="66"/>
      <c r="M1116" s="66">
        <f>+M1117</f>
        <v>0</v>
      </c>
      <c r="N1116" s="66"/>
    </row>
    <row r="1117" spans="1:14" hidden="1">
      <c r="A1117" s="120"/>
      <c r="B1117" s="207" t="s">
        <v>207</v>
      </c>
      <c r="C1117" s="208"/>
      <c r="D1117" s="208"/>
      <c r="E1117" s="208"/>
      <c r="F1117" s="209"/>
      <c r="G1117" s="81" t="s">
        <v>208</v>
      </c>
      <c r="H1117" s="81" t="s">
        <v>208</v>
      </c>
      <c r="I1117" s="81" t="s">
        <v>208</v>
      </c>
      <c r="J1117" s="109">
        <f>+J1116</f>
        <v>0</v>
      </c>
      <c r="K1117" s="68">
        <f>+[1]ШС23!$IK$25</f>
        <v>0</v>
      </c>
      <c r="L1117" s="66"/>
      <c r="M1117" s="66">
        <f>+IF(K1117=0,0,1)</f>
        <v>0</v>
      </c>
      <c r="N1117" s="66"/>
    </row>
    <row r="1118" spans="1:14">
      <c r="A1118" s="129"/>
      <c r="B1118" s="131"/>
      <c r="C1118" s="131"/>
      <c r="D1118" s="131"/>
      <c r="E1118" s="131"/>
      <c r="F1118" s="131"/>
      <c r="G1118" s="91"/>
      <c r="H1118" s="91"/>
      <c r="I1118" s="91"/>
      <c r="J1118" s="130"/>
      <c r="K1118" s="68"/>
      <c r="L1118" s="66"/>
      <c r="M1118" s="66">
        <f t="shared" ref="M1118:M1123" si="103">+M1119</f>
        <v>1</v>
      </c>
      <c r="N1118" s="66"/>
    </row>
    <row r="1119" spans="1:14" ht="15.75">
      <c r="A1119" s="206" t="s">
        <v>305</v>
      </c>
      <c r="B1119" s="206"/>
      <c r="C1119" s="206"/>
      <c r="D1119" s="206"/>
      <c r="E1119" s="206"/>
      <c r="F1119" s="206"/>
      <c r="G1119" s="206"/>
      <c r="H1119" s="206"/>
      <c r="I1119" s="206"/>
      <c r="J1119" s="206"/>
      <c r="K1119" s="68"/>
      <c r="L1119" s="66"/>
      <c r="M1119" s="66">
        <f t="shared" si="103"/>
        <v>1</v>
      </c>
      <c r="N1119" s="66"/>
    </row>
    <row r="1120" spans="1:14">
      <c r="A1120" s="119"/>
      <c r="B1120" s="119"/>
      <c r="C1120" s="119"/>
      <c r="D1120" s="119"/>
      <c r="E1120" s="119"/>
      <c r="F1120" s="119"/>
      <c r="G1120" s="67"/>
      <c r="H1120" s="67"/>
      <c r="I1120" s="67"/>
      <c r="J1120" s="67"/>
      <c r="K1120" s="68"/>
      <c r="L1120" s="66"/>
      <c r="M1120" s="66">
        <f t="shared" si="103"/>
        <v>1</v>
      </c>
      <c r="N1120" s="66"/>
    </row>
    <row r="1121" spans="1:14">
      <c r="A1121" s="77" t="s">
        <v>176</v>
      </c>
      <c r="B1121" s="197" t="s">
        <v>292</v>
      </c>
      <c r="C1121" s="198"/>
      <c r="D1121" s="198"/>
      <c r="E1121" s="198"/>
      <c r="F1121" s="197" t="s">
        <v>241</v>
      </c>
      <c r="G1121" s="199"/>
      <c r="H1121" s="77" t="s">
        <v>306</v>
      </c>
      <c r="I1121" s="77" t="s">
        <v>307</v>
      </c>
      <c r="J1121" s="77" t="s">
        <v>242</v>
      </c>
      <c r="K1121" s="68"/>
      <c r="L1121" s="66"/>
      <c r="M1121" s="66">
        <f t="shared" si="103"/>
        <v>1</v>
      </c>
      <c r="N1121" s="66"/>
    </row>
    <row r="1122" spans="1:14">
      <c r="A1122" s="79" t="s">
        <v>183</v>
      </c>
      <c r="B1122" s="197"/>
      <c r="C1122" s="198"/>
      <c r="D1122" s="198"/>
      <c r="E1122" s="198"/>
      <c r="F1122" s="197" t="s">
        <v>308</v>
      </c>
      <c r="G1122" s="199"/>
      <c r="H1122" s="79" t="s">
        <v>309</v>
      </c>
      <c r="I1122" s="79" t="s">
        <v>302</v>
      </c>
      <c r="J1122" s="79" t="s">
        <v>310</v>
      </c>
      <c r="K1122" s="68"/>
      <c r="L1122" s="66"/>
      <c r="M1122" s="66">
        <f t="shared" si="103"/>
        <v>1</v>
      </c>
      <c r="N1122" s="66"/>
    </row>
    <row r="1123" spans="1:14">
      <c r="A1123" s="79"/>
      <c r="B1123" s="197"/>
      <c r="C1123" s="198"/>
      <c r="D1123" s="198"/>
      <c r="E1123" s="198"/>
      <c r="F1123" s="197" t="s">
        <v>311</v>
      </c>
      <c r="G1123" s="199"/>
      <c r="H1123" s="79" t="s">
        <v>312</v>
      </c>
      <c r="I1123" s="79"/>
      <c r="J1123" s="79"/>
      <c r="K1123" s="68"/>
      <c r="L1123" s="66"/>
      <c r="M1123" s="66">
        <f t="shared" si="103"/>
        <v>1</v>
      </c>
      <c r="N1123" s="66"/>
    </row>
    <row r="1124" spans="1:14">
      <c r="A1124" s="81">
        <v>1</v>
      </c>
      <c r="B1124" s="213">
        <v>2</v>
      </c>
      <c r="C1124" s="214"/>
      <c r="D1124" s="214"/>
      <c r="E1124" s="214"/>
      <c r="F1124" s="200">
        <v>3</v>
      </c>
      <c r="G1124" s="202"/>
      <c r="H1124" s="81">
        <v>4</v>
      </c>
      <c r="I1124" s="81">
        <v>5</v>
      </c>
      <c r="J1124" s="81">
        <v>6</v>
      </c>
      <c r="K1124" s="68"/>
      <c r="L1124" s="66"/>
      <c r="M1124" s="66">
        <f>+M1126</f>
        <v>1</v>
      </c>
      <c r="N1124" s="66"/>
    </row>
    <row r="1125" spans="1:14">
      <c r="A1125" s="81">
        <v>1</v>
      </c>
      <c r="B1125" s="123" t="s">
        <v>342</v>
      </c>
      <c r="C1125" s="124"/>
      <c r="D1125" s="124"/>
      <c r="E1125" s="124"/>
      <c r="F1125" s="132"/>
      <c r="G1125" s="133"/>
      <c r="H1125" s="109"/>
      <c r="I1125" s="81"/>
      <c r="J1125" s="109">
        <f>+K1125</f>
        <v>202217</v>
      </c>
      <c r="K1125" s="68">
        <f>+[1]ШС23!$IL$25</f>
        <v>202217</v>
      </c>
      <c r="L1125" s="66"/>
      <c r="M1125" s="66">
        <f>+IF(J1125=0,0,1)</f>
        <v>1</v>
      </c>
      <c r="N1125" s="66"/>
    </row>
    <row r="1126" spans="1:14">
      <c r="A1126" s="120"/>
      <c r="B1126" s="123" t="s">
        <v>207</v>
      </c>
      <c r="C1126" s="124"/>
      <c r="D1126" s="124"/>
      <c r="E1126" s="124"/>
      <c r="F1126" s="134" t="s">
        <v>208</v>
      </c>
      <c r="G1126" s="133"/>
      <c r="H1126" s="81" t="s">
        <v>208</v>
      </c>
      <c r="I1126" s="81" t="s">
        <v>208</v>
      </c>
      <c r="J1126" s="109">
        <f>+SUM(J1125:J1125)</f>
        <v>202217</v>
      </c>
      <c r="K1126" s="68"/>
      <c r="L1126" s="135"/>
      <c r="M1126" s="66">
        <f>+IF(J1126=0,0,1)</f>
        <v>1</v>
      </c>
      <c r="N1126" s="66"/>
    </row>
    <row r="1127" spans="1:14" hidden="1">
      <c r="A1127" s="67"/>
      <c r="B1127" s="67"/>
      <c r="C1127" s="67"/>
      <c r="D1127" s="67"/>
      <c r="E1127" s="67"/>
      <c r="F1127" s="67"/>
      <c r="G1127" s="67"/>
      <c r="H1127" s="67"/>
      <c r="I1127" s="67"/>
      <c r="J1127" s="67"/>
      <c r="K1127" s="68"/>
      <c r="L1127" s="66"/>
      <c r="M1127" s="66">
        <f t="shared" ref="M1127:M1132" si="104">+M1128</f>
        <v>0</v>
      </c>
      <c r="N1127" s="66"/>
    </row>
    <row r="1128" spans="1:14" ht="15.75" hidden="1">
      <c r="A1128" s="206" t="s">
        <v>273</v>
      </c>
      <c r="B1128" s="206"/>
      <c r="C1128" s="206"/>
      <c r="D1128" s="206"/>
      <c r="E1128" s="206"/>
      <c r="F1128" s="206"/>
      <c r="G1128" s="206"/>
      <c r="H1128" s="206"/>
      <c r="I1128" s="206"/>
      <c r="J1128" s="206"/>
      <c r="K1128" s="68"/>
      <c r="L1128" s="66"/>
      <c r="M1128" s="66">
        <f t="shared" si="104"/>
        <v>0</v>
      </c>
      <c r="N1128" s="66"/>
    </row>
    <row r="1129" spans="1:14" hidden="1">
      <c r="A1129" s="112"/>
      <c r="B1129" s="112"/>
      <c r="C1129" s="112"/>
      <c r="D1129" s="112"/>
      <c r="E1129" s="112"/>
      <c r="F1129" s="67"/>
      <c r="G1129" s="67"/>
      <c r="H1129" s="67"/>
      <c r="I1129" s="67"/>
      <c r="J1129" s="67"/>
      <c r="K1129" s="68"/>
      <c r="L1129" s="66"/>
      <c r="M1129" s="66">
        <f t="shared" si="104"/>
        <v>0</v>
      </c>
      <c r="N1129" s="66"/>
    </row>
    <row r="1130" spans="1:14" hidden="1">
      <c r="A1130" s="77" t="s">
        <v>176</v>
      </c>
      <c r="B1130" s="197" t="s">
        <v>238</v>
      </c>
      <c r="C1130" s="198"/>
      <c r="D1130" s="198"/>
      <c r="E1130" s="198"/>
      <c r="F1130" s="198"/>
      <c r="G1130" s="199"/>
      <c r="H1130" s="77" t="s">
        <v>274</v>
      </c>
      <c r="I1130" s="77" t="s">
        <v>240</v>
      </c>
      <c r="J1130" s="78" t="s">
        <v>266</v>
      </c>
      <c r="K1130" s="68"/>
      <c r="L1130" s="66"/>
      <c r="M1130" s="66">
        <f t="shared" si="104"/>
        <v>0</v>
      </c>
      <c r="N1130" s="66"/>
    </row>
    <row r="1131" spans="1:14" hidden="1">
      <c r="A1131" s="79" t="s">
        <v>183</v>
      </c>
      <c r="B1131" s="79"/>
      <c r="C1131" s="91"/>
      <c r="D1131" s="91"/>
      <c r="E1131" s="91"/>
      <c r="F1131" s="91"/>
      <c r="G1131" s="91"/>
      <c r="H1131" s="79"/>
      <c r="I1131" s="79" t="s">
        <v>275</v>
      </c>
      <c r="J1131" s="80" t="s">
        <v>276</v>
      </c>
      <c r="K1131" s="68"/>
      <c r="L1131" s="66"/>
      <c r="M1131" s="66">
        <f t="shared" si="104"/>
        <v>0</v>
      </c>
      <c r="N1131" s="66"/>
    </row>
    <row r="1132" spans="1:14" hidden="1">
      <c r="A1132" s="79"/>
      <c r="B1132" s="79"/>
      <c r="C1132" s="91"/>
      <c r="D1132" s="91"/>
      <c r="E1132" s="91"/>
      <c r="F1132" s="91"/>
      <c r="G1132" s="91"/>
      <c r="H1132" s="79"/>
      <c r="I1132" s="79" t="s">
        <v>277</v>
      </c>
      <c r="J1132" s="80" t="s">
        <v>216</v>
      </c>
      <c r="K1132" s="68"/>
      <c r="L1132" s="66"/>
      <c r="M1132" s="66">
        <f t="shared" si="104"/>
        <v>0</v>
      </c>
      <c r="N1132" s="66"/>
    </row>
    <row r="1133" spans="1:14" hidden="1">
      <c r="A1133" s="81">
        <v>1</v>
      </c>
      <c r="B1133" s="200">
        <v>2</v>
      </c>
      <c r="C1133" s="201"/>
      <c r="D1133" s="201"/>
      <c r="E1133" s="201"/>
      <c r="F1133" s="201"/>
      <c r="G1133" s="202"/>
      <c r="H1133" s="81">
        <v>3</v>
      </c>
      <c r="I1133" s="81">
        <v>4</v>
      </c>
      <c r="J1133" s="82">
        <v>5</v>
      </c>
      <c r="K1133" s="68"/>
      <c r="L1133" s="66"/>
      <c r="M1133" s="66">
        <f>+M1135</f>
        <v>0</v>
      </c>
      <c r="N1133" s="66"/>
    </row>
    <row r="1134" spans="1:14" hidden="1">
      <c r="A1134" s="81">
        <f>+IF(M1134=0,0,1)</f>
        <v>0</v>
      </c>
      <c r="B1134" s="120" t="s">
        <v>342</v>
      </c>
      <c r="C1134" s="121"/>
      <c r="D1134" s="121"/>
      <c r="E1134" s="121"/>
      <c r="F1134" s="121"/>
      <c r="G1134" s="121"/>
      <c r="H1134" s="120"/>
      <c r="I1134" s="122">
        <v>1</v>
      </c>
      <c r="J1134" s="109">
        <f t="shared" ref="J1134" si="105">+K1134</f>
        <v>0</v>
      </c>
      <c r="K1134" s="68">
        <f>+[1]ШС23!$IM$25</f>
        <v>0</v>
      </c>
      <c r="L1134" s="66"/>
      <c r="M1134" s="66">
        <f>+IF(J1134=0,0,1)</f>
        <v>0</v>
      </c>
      <c r="N1134" s="66"/>
    </row>
    <row r="1135" spans="1:14" hidden="1">
      <c r="A1135" s="81"/>
      <c r="B1135" s="123" t="s">
        <v>207</v>
      </c>
      <c r="C1135" s="124"/>
      <c r="D1135" s="124"/>
      <c r="E1135" s="124"/>
      <c r="F1135" s="124"/>
      <c r="G1135" s="124"/>
      <c r="H1135" s="81" t="s">
        <v>208</v>
      </c>
      <c r="I1135" s="81" t="s">
        <v>208</v>
      </c>
      <c r="J1135" s="109">
        <f>+J1134</f>
        <v>0</v>
      </c>
      <c r="K1135" s="68"/>
      <c r="L1135" s="66"/>
      <c r="M1135" s="66">
        <f>+IF(J1135=0,0,1)</f>
        <v>0</v>
      </c>
      <c r="N1135" s="66"/>
    </row>
    <row r="1136" spans="1:14" ht="15.75" hidden="1">
      <c r="A1136" s="125"/>
      <c r="B1136" s="125"/>
      <c r="C1136" s="125"/>
      <c r="D1136" s="125"/>
      <c r="E1136" s="125"/>
      <c r="F1136" s="67"/>
      <c r="G1136" s="67"/>
      <c r="H1136" s="67"/>
      <c r="I1136" s="67"/>
      <c r="J1136" s="67"/>
      <c r="K1136" s="68"/>
      <c r="L1136" s="66"/>
      <c r="M1136" s="66">
        <f t="shared" ref="M1136:M1141" si="106">+M1137</f>
        <v>0</v>
      </c>
      <c r="N1136" s="66"/>
    </row>
    <row r="1137" spans="1:14" ht="15.75" hidden="1">
      <c r="A1137" s="206" t="s">
        <v>279</v>
      </c>
      <c r="B1137" s="206"/>
      <c r="C1137" s="206"/>
      <c r="D1137" s="206"/>
      <c r="E1137" s="206"/>
      <c r="F1137" s="206"/>
      <c r="G1137" s="206"/>
      <c r="H1137" s="206"/>
      <c r="I1137" s="206"/>
      <c r="J1137" s="206"/>
      <c r="K1137" s="68"/>
      <c r="L1137" s="66"/>
      <c r="M1137" s="66">
        <f t="shared" si="106"/>
        <v>0</v>
      </c>
      <c r="N1137" s="66"/>
    </row>
    <row r="1138" spans="1:14" hidden="1">
      <c r="A1138" s="112"/>
      <c r="B1138" s="112"/>
      <c r="C1138" s="112"/>
      <c r="D1138" s="112"/>
      <c r="E1138" s="112"/>
      <c r="F1138" s="67"/>
      <c r="G1138" s="67"/>
      <c r="H1138" s="67"/>
      <c r="I1138" s="67"/>
      <c r="J1138" s="67"/>
      <c r="K1138" s="68"/>
      <c r="L1138" s="66"/>
      <c r="M1138" s="66">
        <f t="shared" si="106"/>
        <v>0</v>
      </c>
      <c r="N1138" s="66"/>
    </row>
    <row r="1139" spans="1:14" hidden="1">
      <c r="A1139" s="77" t="s">
        <v>176</v>
      </c>
      <c r="B1139" s="197" t="s">
        <v>238</v>
      </c>
      <c r="C1139" s="198"/>
      <c r="D1139" s="198"/>
      <c r="E1139" s="198"/>
      <c r="F1139" s="198"/>
      <c r="G1139" s="198"/>
      <c r="H1139" s="199"/>
      <c r="I1139" s="77" t="s">
        <v>240</v>
      </c>
      <c r="J1139" s="78" t="s">
        <v>266</v>
      </c>
      <c r="K1139" s="68"/>
      <c r="L1139" s="66"/>
      <c r="M1139" s="66">
        <f t="shared" si="106"/>
        <v>0</v>
      </c>
      <c r="N1139" s="66"/>
    </row>
    <row r="1140" spans="1:14" hidden="1">
      <c r="A1140" s="79" t="s">
        <v>183</v>
      </c>
      <c r="B1140" s="79"/>
      <c r="C1140" s="91"/>
      <c r="D1140" s="91"/>
      <c r="E1140" s="91"/>
      <c r="F1140" s="91"/>
      <c r="G1140" s="91"/>
      <c r="H1140" s="126"/>
      <c r="I1140" s="79" t="s">
        <v>280</v>
      </c>
      <c r="J1140" s="80" t="s">
        <v>281</v>
      </c>
      <c r="K1140" s="68"/>
      <c r="L1140" s="66"/>
      <c r="M1140" s="66">
        <f t="shared" si="106"/>
        <v>0</v>
      </c>
      <c r="N1140" s="66"/>
    </row>
    <row r="1141" spans="1:14" hidden="1">
      <c r="A1141" s="79"/>
      <c r="B1141" s="79"/>
      <c r="C1141" s="91"/>
      <c r="D1141" s="91"/>
      <c r="E1141" s="91"/>
      <c r="F1141" s="91"/>
      <c r="G1141" s="91"/>
      <c r="H1141" s="127"/>
      <c r="I1141" s="79"/>
      <c r="J1141" s="80"/>
      <c r="K1141" s="68"/>
      <c r="L1141" s="66"/>
      <c r="M1141" s="66">
        <f t="shared" si="106"/>
        <v>0</v>
      </c>
      <c r="N1141" s="66"/>
    </row>
    <row r="1142" spans="1:14" hidden="1">
      <c r="A1142" s="81">
        <v>1</v>
      </c>
      <c r="B1142" s="200">
        <v>2</v>
      </c>
      <c r="C1142" s="201"/>
      <c r="D1142" s="201"/>
      <c r="E1142" s="201"/>
      <c r="F1142" s="201"/>
      <c r="G1142" s="201"/>
      <c r="H1142" s="202"/>
      <c r="I1142" s="81">
        <v>3</v>
      </c>
      <c r="J1142" s="82">
        <v>4</v>
      </c>
      <c r="K1142" s="68"/>
      <c r="L1142" s="66"/>
      <c r="M1142" s="66">
        <f>+M1144</f>
        <v>0</v>
      </c>
      <c r="N1142" s="66"/>
    </row>
    <row r="1143" spans="1:14" hidden="1">
      <c r="A1143" s="81">
        <f>+IF(M1143=0,0,1)</f>
        <v>0</v>
      </c>
      <c r="B1143" s="120" t="s">
        <v>342</v>
      </c>
      <c r="C1143" s="124"/>
      <c r="D1143" s="124"/>
      <c r="E1143" s="124"/>
      <c r="F1143" s="124"/>
      <c r="G1143" s="124"/>
      <c r="H1143" s="124"/>
      <c r="I1143" s="122">
        <v>1</v>
      </c>
      <c r="J1143" s="109">
        <f t="shared" ref="J1143" si="107">+K1143</f>
        <v>0</v>
      </c>
      <c r="K1143" s="68">
        <f>+[1]ШС23!$IN$25</f>
        <v>0</v>
      </c>
      <c r="L1143" s="66"/>
      <c r="M1143" s="66">
        <f>+IF(J1143=0,0,1)</f>
        <v>0</v>
      </c>
      <c r="N1143" s="66"/>
    </row>
    <row r="1144" spans="1:14" hidden="1">
      <c r="A1144" s="81"/>
      <c r="B1144" s="123" t="s">
        <v>207</v>
      </c>
      <c r="C1144" s="124"/>
      <c r="D1144" s="124"/>
      <c r="E1144" s="124"/>
      <c r="F1144" s="124"/>
      <c r="G1144" s="124"/>
      <c r="H1144" s="124"/>
      <c r="I1144" s="81" t="s">
        <v>208</v>
      </c>
      <c r="J1144" s="109">
        <f>+SUM(J1143:J1143)</f>
        <v>0</v>
      </c>
      <c r="K1144" s="68"/>
      <c r="L1144" s="66"/>
      <c r="M1144" s="66">
        <f>+IF(J1144=0,0,1)</f>
        <v>0</v>
      </c>
      <c r="N1144" s="66"/>
    </row>
    <row r="1145" spans="1:14" ht="15.75" hidden="1">
      <c r="A1145" s="125"/>
      <c r="B1145" s="125"/>
      <c r="C1145" s="125"/>
      <c r="D1145" s="125"/>
      <c r="E1145" s="125"/>
      <c r="F1145" s="70"/>
      <c r="G1145" s="70"/>
      <c r="H1145" s="70"/>
      <c r="I1145" s="70"/>
      <c r="J1145" s="70"/>
      <c r="K1145" s="68"/>
      <c r="L1145" s="66"/>
      <c r="M1145" s="66">
        <f t="shared" ref="M1145:M1154" si="108">+M1146</f>
        <v>0</v>
      </c>
      <c r="N1145" s="66"/>
    </row>
    <row r="1146" spans="1:14" ht="15.75" hidden="1">
      <c r="A1146" s="206" t="s">
        <v>283</v>
      </c>
      <c r="B1146" s="206"/>
      <c r="C1146" s="206"/>
      <c r="D1146" s="206"/>
      <c r="E1146" s="206"/>
      <c r="F1146" s="206"/>
      <c r="G1146" s="206"/>
      <c r="H1146" s="206"/>
      <c r="I1146" s="206"/>
      <c r="J1146" s="206"/>
      <c r="K1146" s="68"/>
      <c r="L1146" s="66"/>
      <c r="M1146" s="66">
        <f t="shared" si="108"/>
        <v>0</v>
      </c>
      <c r="N1146" s="66"/>
    </row>
    <row r="1147" spans="1:14" ht="15.75" hidden="1">
      <c r="A1147" s="112"/>
      <c r="B1147" s="112"/>
      <c r="C1147" s="112"/>
      <c r="D1147" s="112"/>
      <c r="E1147" s="112"/>
      <c r="F1147" s="70"/>
      <c r="G1147" s="70"/>
      <c r="H1147" s="70"/>
      <c r="I1147" s="70"/>
      <c r="J1147" s="70"/>
      <c r="K1147" s="68"/>
      <c r="L1147" s="66"/>
      <c r="M1147" s="66">
        <f t="shared" si="108"/>
        <v>0</v>
      </c>
      <c r="N1147" s="66"/>
    </row>
    <row r="1148" spans="1:14" hidden="1">
      <c r="A1148" s="77" t="s">
        <v>176</v>
      </c>
      <c r="B1148" s="197" t="s">
        <v>238</v>
      </c>
      <c r="C1148" s="198"/>
      <c r="D1148" s="198"/>
      <c r="E1148" s="198"/>
      <c r="F1148" s="198"/>
      <c r="G1148" s="199"/>
      <c r="H1148" s="77" t="s">
        <v>240</v>
      </c>
      <c r="I1148" s="77" t="s">
        <v>284</v>
      </c>
      <c r="J1148" s="77" t="s">
        <v>242</v>
      </c>
      <c r="K1148" s="68"/>
      <c r="L1148" s="66"/>
      <c r="M1148" s="66">
        <f t="shared" si="108"/>
        <v>0</v>
      </c>
      <c r="N1148" s="66"/>
    </row>
    <row r="1149" spans="1:14" hidden="1">
      <c r="A1149" s="79" t="s">
        <v>183</v>
      </c>
      <c r="B1149" s="79"/>
      <c r="C1149" s="91"/>
      <c r="D1149" s="91"/>
      <c r="E1149" s="91"/>
      <c r="F1149" s="91"/>
      <c r="G1149" s="91"/>
      <c r="H1149" s="79"/>
      <c r="I1149" s="79" t="s">
        <v>285</v>
      </c>
      <c r="J1149" s="79" t="s">
        <v>286</v>
      </c>
      <c r="K1149" s="68"/>
      <c r="L1149" s="66"/>
      <c r="M1149" s="66">
        <f t="shared" si="108"/>
        <v>0</v>
      </c>
      <c r="N1149" s="66"/>
    </row>
    <row r="1150" spans="1:14" hidden="1">
      <c r="A1150" s="79"/>
      <c r="B1150" s="79"/>
      <c r="C1150" s="91"/>
      <c r="D1150" s="91"/>
      <c r="E1150" s="91"/>
      <c r="F1150" s="91"/>
      <c r="G1150" s="91"/>
      <c r="H1150" s="79"/>
      <c r="I1150" s="79" t="s">
        <v>216</v>
      </c>
      <c r="J1150" s="79"/>
      <c r="K1150" s="68"/>
      <c r="L1150" s="66"/>
      <c r="M1150" s="66">
        <f t="shared" si="108"/>
        <v>0</v>
      </c>
      <c r="N1150" s="66"/>
    </row>
    <row r="1151" spans="1:14" hidden="1">
      <c r="A1151" s="81">
        <v>1</v>
      </c>
      <c r="B1151" s="200">
        <v>2</v>
      </c>
      <c r="C1151" s="201"/>
      <c r="D1151" s="201"/>
      <c r="E1151" s="201"/>
      <c r="F1151" s="201"/>
      <c r="G1151" s="202"/>
      <c r="H1151" s="81">
        <v>3</v>
      </c>
      <c r="I1151" s="81">
        <v>4</v>
      </c>
      <c r="J1151" s="81">
        <v>5</v>
      </c>
      <c r="K1151" s="68"/>
      <c r="L1151" s="66"/>
      <c r="M1151" s="66">
        <f>+M1155</f>
        <v>0</v>
      </c>
      <c r="N1151" s="66"/>
    </row>
    <row r="1152" spans="1:14" hidden="1">
      <c r="A1152" s="81">
        <v>1</v>
      </c>
      <c r="B1152" s="120" t="s">
        <v>345</v>
      </c>
      <c r="C1152" s="94"/>
      <c r="D1152" s="94"/>
      <c r="E1152" s="94"/>
      <c r="F1152" s="94"/>
      <c r="G1152" s="94"/>
      <c r="H1152" s="88">
        <v>1</v>
      </c>
      <c r="I1152" s="109">
        <f>+J1152/H1152</f>
        <v>0</v>
      </c>
      <c r="J1152" s="85">
        <f>+K1152</f>
        <v>0</v>
      </c>
      <c r="K1152" s="68">
        <f>+[1]ШС23!$IP$25</f>
        <v>0</v>
      </c>
      <c r="L1152" s="66"/>
      <c r="M1152" s="66">
        <f>+IF(K1152=0,0,1)</f>
        <v>0</v>
      </c>
      <c r="N1152" s="66"/>
    </row>
    <row r="1153" spans="1:14" hidden="1">
      <c r="A1153" s="81">
        <v>2</v>
      </c>
      <c r="B1153" s="120" t="s">
        <v>346</v>
      </c>
      <c r="C1153" s="94"/>
      <c r="D1153" s="94"/>
      <c r="E1153" s="94"/>
      <c r="F1153" s="94"/>
      <c r="G1153" s="94"/>
      <c r="H1153" s="88">
        <v>1</v>
      </c>
      <c r="I1153" s="109">
        <f>+J1153/H1153</f>
        <v>0</v>
      </c>
      <c r="J1153" s="85">
        <f>+K1153</f>
        <v>0</v>
      </c>
      <c r="K1153" s="68">
        <f>+[1]ШС23!$IQ$25</f>
        <v>0</v>
      </c>
      <c r="L1153" s="66"/>
      <c r="M1153" s="66">
        <f>+IF(K1153=0,0,1)</f>
        <v>0</v>
      </c>
      <c r="N1153" s="66"/>
    </row>
    <row r="1154" spans="1:14" hidden="1">
      <c r="A1154" s="81"/>
      <c r="B1154" s="120"/>
      <c r="C1154" s="121"/>
      <c r="D1154" s="121"/>
      <c r="E1154" s="121"/>
      <c r="F1154" s="121"/>
      <c r="G1154" s="121"/>
      <c r="H1154" s="120"/>
      <c r="I1154" s="120"/>
      <c r="J1154" s="109"/>
      <c r="K1154" s="68"/>
      <c r="L1154" s="66"/>
      <c r="M1154" s="66">
        <f t="shared" si="108"/>
        <v>0</v>
      </c>
      <c r="N1154" s="66"/>
    </row>
    <row r="1155" spans="1:14" hidden="1">
      <c r="A1155" s="81"/>
      <c r="B1155" s="123" t="s">
        <v>207</v>
      </c>
      <c r="C1155" s="124"/>
      <c r="D1155" s="124"/>
      <c r="E1155" s="124"/>
      <c r="F1155" s="124"/>
      <c r="G1155" s="124"/>
      <c r="H1155" s="81" t="s">
        <v>208</v>
      </c>
      <c r="I1155" s="81" t="s">
        <v>208</v>
      </c>
      <c r="J1155" s="109">
        <f>+K1155</f>
        <v>0</v>
      </c>
      <c r="K1155" s="68"/>
      <c r="L1155" s="135"/>
      <c r="M1155" s="66">
        <f>+IF(J1155=0,0,1)</f>
        <v>0</v>
      </c>
      <c r="N1155" s="66"/>
    </row>
  </sheetData>
  <autoFilter ref="M1:M1155">
    <filterColumn colId="0">
      <filters>
        <filter val="1"/>
      </filters>
    </filterColumn>
  </autoFilter>
  <mergeCells count="359">
    <mergeCell ref="A1146:J1146"/>
    <mergeCell ref="B1148:G1148"/>
    <mergeCell ref="B1151:G1151"/>
    <mergeCell ref="A1128:J1128"/>
    <mergeCell ref="B1130:G1130"/>
    <mergeCell ref="B1133:G1133"/>
    <mergeCell ref="A1137:J1137"/>
    <mergeCell ref="B1139:H1139"/>
    <mergeCell ref="B1142:H1142"/>
    <mergeCell ref="B1122:E1122"/>
    <mergeCell ref="F1122:G1122"/>
    <mergeCell ref="B1123:E1123"/>
    <mergeCell ref="F1123:G1123"/>
    <mergeCell ref="B1124:E1124"/>
    <mergeCell ref="F1124:G1124"/>
    <mergeCell ref="B1114:F1114"/>
    <mergeCell ref="B1115:F1115"/>
    <mergeCell ref="B1116:F1116"/>
    <mergeCell ref="B1117:F1117"/>
    <mergeCell ref="A1119:J1119"/>
    <mergeCell ref="B1121:E1121"/>
    <mergeCell ref="F1121:G1121"/>
    <mergeCell ref="B1101:G1101"/>
    <mergeCell ref="B1102:G1102"/>
    <mergeCell ref="A1104:J1104"/>
    <mergeCell ref="A1110:J1110"/>
    <mergeCell ref="B1112:F1112"/>
    <mergeCell ref="B1113:F1113"/>
    <mergeCell ref="B1086:G1086"/>
    <mergeCell ref="B1087:G1087"/>
    <mergeCell ref="A1089:J1089"/>
    <mergeCell ref="B1095:G1095"/>
    <mergeCell ref="B1099:G1099"/>
    <mergeCell ref="B1100:G1100"/>
    <mergeCell ref="B1068:H1068"/>
    <mergeCell ref="B1072:H1072"/>
    <mergeCell ref="A1075:J1075"/>
    <mergeCell ref="B1081:G1081"/>
    <mergeCell ref="B1084:G1084"/>
    <mergeCell ref="B1085:G1085"/>
    <mergeCell ref="A1054:J1054"/>
    <mergeCell ref="D1056:G1056"/>
    <mergeCell ref="E1057:G1057"/>
    <mergeCell ref="A1064:J1064"/>
    <mergeCell ref="A1065:J1065"/>
    <mergeCell ref="A1066:J1066"/>
    <mergeCell ref="B1030:G1030"/>
    <mergeCell ref="A1032:J1032"/>
    <mergeCell ref="A1038:J1038"/>
    <mergeCell ref="B1040:G1040"/>
    <mergeCell ref="B1043:G1043"/>
    <mergeCell ref="A1048:J1048"/>
    <mergeCell ref="B1013:G1013"/>
    <mergeCell ref="A1018:J1018"/>
    <mergeCell ref="B1024:G1024"/>
    <mergeCell ref="B1027:G1027"/>
    <mergeCell ref="B1028:G1028"/>
    <mergeCell ref="B1029:G1029"/>
    <mergeCell ref="A992:J992"/>
    <mergeCell ref="B994:G994"/>
    <mergeCell ref="B997:G997"/>
    <mergeCell ref="A1002:J1002"/>
    <mergeCell ref="A1008:J1008"/>
    <mergeCell ref="B1010:G1010"/>
    <mergeCell ref="B969:H969"/>
    <mergeCell ref="B972:H972"/>
    <mergeCell ref="A976:J976"/>
    <mergeCell ref="B978:G978"/>
    <mergeCell ref="B981:G981"/>
    <mergeCell ref="A986:J986"/>
    <mergeCell ref="B947:H947"/>
    <mergeCell ref="A951:J951"/>
    <mergeCell ref="B953:G953"/>
    <mergeCell ref="B956:G956"/>
    <mergeCell ref="A961:J961"/>
    <mergeCell ref="A967:J967"/>
    <mergeCell ref="A926:J926"/>
    <mergeCell ref="B928:G928"/>
    <mergeCell ref="B931:G931"/>
    <mergeCell ref="A936:J936"/>
    <mergeCell ref="A942:J942"/>
    <mergeCell ref="B944:H944"/>
    <mergeCell ref="B903:G903"/>
    <mergeCell ref="B906:G906"/>
    <mergeCell ref="A911:J911"/>
    <mergeCell ref="A917:J917"/>
    <mergeCell ref="B919:H919"/>
    <mergeCell ref="B922:H922"/>
    <mergeCell ref="B881:G881"/>
    <mergeCell ref="A886:J886"/>
    <mergeCell ref="A892:J892"/>
    <mergeCell ref="B894:H894"/>
    <mergeCell ref="B897:H897"/>
    <mergeCell ref="A901:J901"/>
    <mergeCell ref="A861:J861"/>
    <mergeCell ref="A867:J867"/>
    <mergeCell ref="B869:H869"/>
    <mergeCell ref="B872:H872"/>
    <mergeCell ref="A876:J876"/>
    <mergeCell ref="B878:G878"/>
    <mergeCell ref="A842:J842"/>
    <mergeCell ref="B844:H844"/>
    <mergeCell ref="B847:H847"/>
    <mergeCell ref="A851:J851"/>
    <mergeCell ref="B853:G853"/>
    <mergeCell ref="B856:G856"/>
    <mergeCell ref="B815:G815"/>
    <mergeCell ref="A820:J820"/>
    <mergeCell ref="A826:J826"/>
    <mergeCell ref="B828:G828"/>
    <mergeCell ref="B831:G831"/>
    <mergeCell ref="A836:J836"/>
    <mergeCell ref="B800:G800"/>
    <mergeCell ref="B801:G801"/>
    <mergeCell ref="B802:G802"/>
    <mergeCell ref="A804:J804"/>
    <mergeCell ref="A810:J810"/>
    <mergeCell ref="B812:G812"/>
    <mergeCell ref="B786:G786"/>
    <mergeCell ref="B787:G787"/>
    <mergeCell ref="B788:G788"/>
    <mergeCell ref="A790:J790"/>
    <mergeCell ref="B796:G796"/>
    <mergeCell ref="B799:G799"/>
    <mergeCell ref="A765:J765"/>
    <mergeCell ref="B767:G767"/>
    <mergeCell ref="B770:G770"/>
    <mergeCell ref="A775:J775"/>
    <mergeCell ref="B781:G781"/>
    <mergeCell ref="B785:G785"/>
    <mergeCell ref="B742:G742"/>
    <mergeCell ref="B745:G745"/>
    <mergeCell ref="A750:J750"/>
    <mergeCell ref="A756:J756"/>
    <mergeCell ref="B758:H758"/>
    <mergeCell ref="B761:H761"/>
    <mergeCell ref="B723:G723"/>
    <mergeCell ref="B726:G726"/>
    <mergeCell ref="A731:J731"/>
    <mergeCell ref="B733:H733"/>
    <mergeCell ref="B736:H736"/>
    <mergeCell ref="A740:J740"/>
    <mergeCell ref="B710:G710"/>
    <mergeCell ref="B711:G711"/>
    <mergeCell ref="B712:G712"/>
    <mergeCell ref="B713:G713"/>
    <mergeCell ref="A715:J715"/>
    <mergeCell ref="A721:J721"/>
    <mergeCell ref="B687:H687"/>
    <mergeCell ref="A691:J691"/>
    <mergeCell ref="B693:G693"/>
    <mergeCell ref="B696:G696"/>
    <mergeCell ref="A701:J701"/>
    <mergeCell ref="B707:G707"/>
    <mergeCell ref="B672:G672"/>
    <mergeCell ref="B673:G673"/>
    <mergeCell ref="B674:G674"/>
    <mergeCell ref="A676:J676"/>
    <mergeCell ref="A682:J682"/>
    <mergeCell ref="B684:H684"/>
    <mergeCell ref="A652:J652"/>
    <mergeCell ref="B654:G654"/>
    <mergeCell ref="B657:G657"/>
    <mergeCell ref="A662:J662"/>
    <mergeCell ref="B668:G668"/>
    <mergeCell ref="B671:G671"/>
    <mergeCell ref="B628:H628"/>
    <mergeCell ref="B631:H631"/>
    <mergeCell ref="A635:J635"/>
    <mergeCell ref="B637:G637"/>
    <mergeCell ref="B640:G640"/>
    <mergeCell ref="A646:J646"/>
    <mergeCell ref="B605:H605"/>
    <mergeCell ref="A609:J609"/>
    <mergeCell ref="B611:G611"/>
    <mergeCell ref="B614:G614"/>
    <mergeCell ref="A620:J620"/>
    <mergeCell ref="A626:J626"/>
    <mergeCell ref="A584:J584"/>
    <mergeCell ref="B586:G586"/>
    <mergeCell ref="B589:G589"/>
    <mergeCell ref="A594:J594"/>
    <mergeCell ref="A600:J600"/>
    <mergeCell ref="B602:H602"/>
    <mergeCell ref="B557:G557"/>
    <mergeCell ref="A562:J562"/>
    <mergeCell ref="A568:J568"/>
    <mergeCell ref="B570:G570"/>
    <mergeCell ref="B573:G573"/>
    <mergeCell ref="A578:J578"/>
    <mergeCell ref="A536:J536"/>
    <mergeCell ref="B538:G538"/>
    <mergeCell ref="B541:G541"/>
    <mergeCell ref="A546:J546"/>
    <mergeCell ref="A552:J552"/>
    <mergeCell ref="B554:G554"/>
    <mergeCell ref="B509:G509"/>
    <mergeCell ref="A514:J514"/>
    <mergeCell ref="A520:J520"/>
    <mergeCell ref="B522:G522"/>
    <mergeCell ref="B525:G525"/>
    <mergeCell ref="A530:J530"/>
    <mergeCell ref="A488:J488"/>
    <mergeCell ref="B490:G490"/>
    <mergeCell ref="B493:G493"/>
    <mergeCell ref="A498:J498"/>
    <mergeCell ref="A504:J504"/>
    <mergeCell ref="B506:G506"/>
    <mergeCell ref="B461:G461"/>
    <mergeCell ref="A466:J466"/>
    <mergeCell ref="A472:J472"/>
    <mergeCell ref="B474:G474"/>
    <mergeCell ref="B477:G477"/>
    <mergeCell ref="A482:J482"/>
    <mergeCell ref="A440:J440"/>
    <mergeCell ref="B442:G442"/>
    <mergeCell ref="B445:G445"/>
    <mergeCell ref="A450:J450"/>
    <mergeCell ref="A456:J456"/>
    <mergeCell ref="B458:G458"/>
    <mergeCell ref="B413:G413"/>
    <mergeCell ref="A418:J418"/>
    <mergeCell ref="A424:J424"/>
    <mergeCell ref="B426:G426"/>
    <mergeCell ref="B429:G429"/>
    <mergeCell ref="A434:J434"/>
    <mergeCell ref="B398:G398"/>
    <mergeCell ref="B399:G399"/>
    <mergeCell ref="B400:G400"/>
    <mergeCell ref="A402:J402"/>
    <mergeCell ref="A408:J408"/>
    <mergeCell ref="B410:G410"/>
    <mergeCell ref="B384:G384"/>
    <mergeCell ref="B385:G385"/>
    <mergeCell ref="B386:G386"/>
    <mergeCell ref="A388:J388"/>
    <mergeCell ref="B394:G394"/>
    <mergeCell ref="B397:G397"/>
    <mergeCell ref="A363:J363"/>
    <mergeCell ref="B365:G365"/>
    <mergeCell ref="B368:G368"/>
    <mergeCell ref="A374:J374"/>
    <mergeCell ref="B380:G380"/>
    <mergeCell ref="B383:G383"/>
    <mergeCell ref="A330:J330"/>
    <mergeCell ref="B332:G332"/>
    <mergeCell ref="B335:G335"/>
    <mergeCell ref="A345:J345"/>
    <mergeCell ref="B347:H347"/>
    <mergeCell ref="B350:H350"/>
    <mergeCell ref="B319:E319"/>
    <mergeCell ref="F319:G319"/>
    <mergeCell ref="B320:E320"/>
    <mergeCell ref="F320:G320"/>
    <mergeCell ref="B321:E321"/>
    <mergeCell ref="F321:G321"/>
    <mergeCell ref="B311:F311"/>
    <mergeCell ref="B312:F312"/>
    <mergeCell ref="B313:F313"/>
    <mergeCell ref="B314:F314"/>
    <mergeCell ref="A316:J316"/>
    <mergeCell ref="B318:E318"/>
    <mergeCell ref="F318:G318"/>
    <mergeCell ref="B298:G298"/>
    <mergeCell ref="A300:J300"/>
    <mergeCell ref="A306:J306"/>
    <mergeCell ref="B308:F308"/>
    <mergeCell ref="B309:F309"/>
    <mergeCell ref="B310:F310"/>
    <mergeCell ref="B283:G283"/>
    <mergeCell ref="A285:J285"/>
    <mergeCell ref="B291:G291"/>
    <mergeCell ref="B295:G295"/>
    <mergeCell ref="B296:G296"/>
    <mergeCell ref="B297:G297"/>
    <mergeCell ref="B268:G268"/>
    <mergeCell ref="A270:J270"/>
    <mergeCell ref="B276:G276"/>
    <mergeCell ref="B280:G280"/>
    <mergeCell ref="B281:G281"/>
    <mergeCell ref="B282:G282"/>
    <mergeCell ref="B240:H240"/>
    <mergeCell ref="A256:J256"/>
    <mergeCell ref="B262:G262"/>
    <mergeCell ref="B265:G265"/>
    <mergeCell ref="B266:G266"/>
    <mergeCell ref="B267:G267"/>
    <mergeCell ref="D223:G223"/>
    <mergeCell ref="E224:G224"/>
    <mergeCell ref="A232:J232"/>
    <mergeCell ref="A233:J233"/>
    <mergeCell ref="A234:J234"/>
    <mergeCell ref="B236:H236"/>
    <mergeCell ref="A192:J192"/>
    <mergeCell ref="A193:J193"/>
    <mergeCell ref="B195:H195"/>
    <mergeCell ref="B199:H199"/>
    <mergeCell ref="A215:J215"/>
    <mergeCell ref="A221:J221"/>
    <mergeCell ref="B172:G172"/>
    <mergeCell ref="A174:J174"/>
    <mergeCell ref="A180:J180"/>
    <mergeCell ref="D182:G182"/>
    <mergeCell ref="E183:G183"/>
    <mergeCell ref="A191:J191"/>
    <mergeCell ref="B144:H144"/>
    <mergeCell ref="A160:J160"/>
    <mergeCell ref="B166:G166"/>
    <mergeCell ref="B169:G169"/>
    <mergeCell ref="B170:G170"/>
    <mergeCell ref="B171:G171"/>
    <mergeCell ref="D127:G127"/>
    <mergeCell ref="E128:G128"/>
    <mergeCell ref="A136:J136"/>
    <mergeCell ref="A137:J137"/>
    <mergeCell ref="A138:J138"/>
    <mergeCell ref="B140:H140"/>
    <mergeCell ref="B104:H104"/>
    <mergeCell ref="A108:J108"/>
    <mergeCell ref="B110:G110"/>
    <mergeCell ref="B113:G113"/>
    <mergeCell ref="A119:J119"/>
    <mergeCell ref="A125:J125"/>
    <mergeCell ref="B87:F87"/>
    <mergeCell ref="A89:J89"/>
    <mergeCell ref="B91:G91"/>
    <mergeCell ref="B94:G94"/>
    <mergeCell ref="A99:J99"/>
    <mergeCell ref="B101:H101"/>
    <mergeCell ref="B81:F81"/>
    <mergeCell ref="B82:F82"/>
    <mergeCell ref="B83:F83"/>
    <mergeCell ref="B84:F84"/>
    <mergeCell ref="B85:F85"/>
    <mergeCell ref="B86:F86"/>
    <mergeCell ref="B68:G68"/>
    <mergeCell ref="B69:G69"/>
    <mergeCell ref="B70:G70"/>
    <mergeCell ref="B71:G71"/>
    <mergeCell ref="A73:J73"/>
    <mergeCell ref="A79:J79"/>
    <mergeCell ref="B53:F53"/>
    <mergeCell ref="B54:F54"/>
    <mergeCell ref="B55:F55"/>
    <mergeCell ref="B56:F56"/>
    <mergeCell ref="A58:J58"/>
    <mergeCell ref="B64:G64"/>
    <mergeCell ref="A24:J24"/>
    <mergeCell ref="A25:J25"/>
    <mergeCell ref="B27:H27"/>
    <mergeCell ref="B31:H31"/>
    <mergeCell ref="A47:J47"/>
    <mergeCell ref="B49:F49"/>
    <mergeCell ref="A1:J1"/>
    <mergeCell ref="A3:J3"/>
    <mergeCell ref="A9:J9"/>
    <mergeCell ref="D11:G11"/>
    <mergeCell ref="E12:G12"/>
    <mergeCell ref="A23:J23"/>
  </mergeCells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61"/>
  <sheetViews>
    <sheetView view="pageBreakPreview" zoomScaleSheetLayoutView="100" workbookViewId="0">
      <selection activeCell="E11" sqref="E11"/>
    </sheetView>
  </sheetViews>
  <sheetFormatPr defaultRowHeight="15"/>
  <cols>
    <col min="1" max="4" width="24.7109375" customWidth="1"/>
    <col min="5" max="6" width="12.28515625" hidden="1" customWidth="1"/>
  </cols>
  <sheetData>
    <row r="1" spans="1:4" ht="15.75">
      <c r="D1" s="140" t="s">
        <v>347</v>
      </c>
    </row>
    <row r="2" spans="1:4">
      <c r="A2" s="141"/>
      <c r="B2" s="141"/>
    </row>
    <row r="3" spans="1:4">
      <c r="A3" s="218" t="s">
        <v>348</v>
      </c>
      <c r="B3" s="218"/>
      <c r="C3" s="218"/>
      <c r="D3" s="218"/>
    </row>
    <row r="4" spans="1:4" ht="15.75" thickBot="1"/>
    <row r="5" spans="1:4" ht="30.75" thickBot="1">
      <c r="A5" s="219" t="s">
        <v>349</v>
      </c>
      <c r="B5" s="220"/>
      <c r="C5" s="142" t="s">
        <v>350</v>
      </c>
      <c r="D5" s="143" t="s">
        <v>351</v>
      </c>
    </row>
    <row r="6" spans="1:4" ht="33.75" customHeight="1" thickBot="1">
      <c r="A6" s="221" t="s">
        <v>352</v>
      </c>
      <c r="B6" s="222"/>
      <c r="C6" s="144"/>
      <c r="D6" s="145">
        <f>+[1]ШС23!$LC$25</f>
        <v>3112956</v>
      </c>
    </row>
    <row r="7" spans="1:4" ht="15.75" thickBot="1">
      <c r="A7" s="221" t="s">
        <v>353</v>
      </c>
      <c r="B7" s="222"/>
      <c r="C7" s="144" t="s">
        <v>354</v>
      </c>
      <c r="D7" s="145">
        <f>+ROUND(D6/4,-2)</f>
        <v>778200</v>
      </c>
    </row>
    <row r="8" spans="1:4">
      <c r="A8" s="223"/>
      <c r="B8" s="224"/>
      <c r="C8" s="146" t="s">
        <v>355</v>
      </c>
      <c r="D8" s="147">
        <f>+ROUND(D7/3*0.98,-2)</f>
        <v>254200</v>
      </c>
    </row>
    <row r="9" spans="1:4">
      <c r="A9" s="216"/>
      <c r="B9" s="217"/>
      <c r="C9" s="148" t="s">
        <v>356</v>
      </c>
      <c r="D9" s="149">
        <f>+ROUND(D7/3*1.02,-2)</f>
        <v>264600</v>
      </c>
    </row>
    <row r="10" spans="1:4" ht="15.75" thickBot="1">
      <c r="A10" s="225"/>
      <c r="B10" s="226"/>
      <c r="C10" s="150" t="s">
        <v>357</v>
      </c>
      <c r="D10" s="151">
        <f>+D7-D8-D9</f>
        <v>259400</v>
      </c>
    </row>
    <row r="11" spans="1:4" ht="15.75" thickBot="1">
      <c r="A11" s="221"/>
      <c r="B11" s="222"/>
      <c r="C11" s="144" t="s">
        <v>358</v>
      </c>
      <c r="D11" s="145">
        <f>+ROUND(D6/4*1.22,-2)</f>
        <v>949500</v>
      </c>
    </row>
    <row r="12" spans="1:4">
      <c r="A12" s="223"/>
      <c r="B12" s="224"/>
      <c r="C12" s="146" t="s">
        <v>359</v>
      </c>
      <c r="D12" s="147">
        <f>+ROUND(D11/3*0.98,-2)</f>
        <v>310200</v>
      </c>
    </row>
    <row r="13" spans="1:4">
      <c r="A13" s="216"/>
      <c r="B13" s="217"/>
      <c r="C13" s="148" t="s">
        <v>360</v>
      </c>
      <c r="D13" s="149">
        <f>+ROUND(D11/3*1.02,-2)</f>
        <v>322800</v>
      </c>
    </row>
    <row r="14" spans="1:4" ht="15.75" thickBot="1">
      <c r="A14" s="225"/>
      <c r="B14" s="226"/>
      <c r="C14" s="150" t="s">
        <v>361</v>
      </c>
      <c r="D14" s="151">
        <f>+D11-D12-D13</f>
        <v>316500</v>
      </c>
    </row>
    <row r="15" spans="1:4" ht="15.75" thickBot="1">
      <c r="A15" s="221"/>
      <c r="B15" s="222"/>
      <c r="C15" s="144" t="s">
        <v>362</v>
      </c>
      <c r="D15" s="145">
        <f>+ROUND(D6/4*0.8,-2)</f>
        <v>622600</v>
      </c>
    </row>
    <row r="16" spans="1:4">
      <c r="A16" s="223"/>
      <c r="B16" s="224"/>
      <c r="C16" s="146" t="s">
        <v>363</v>
      </c>
      <c r="D16" s="147">
        <f>+ROUND(D15/3*0.98,-2)</f>
        <v>203400</v>
      </c>
    </row>
    <row r="17" spans="1:4">
      <c r="A17" s="216"/>
      <c r="B17" s="217"/>
      <c r="C17" s="148" t="s">
        <v>364</v>
      </c>
      <c r="D17" s="149">
        <f>+ROUND(D15/3*1.02,-2)</f>
        <v>211700</v>
      </c>
    </row>
    <row r="18" spans="1:4" ht="15.75" thickBot="1">
      <c r="A18" s="225"/>
      <c r="B18" s="226"/>
      <c r="C18" s="150" t="s">
        <v>365</v>
      </c>
      <c r="D18" s="151">
        <f>+D15-D16-D17</f>
        <v>207500</v>
      </c>
    </row>
    <row r="19" spans="1:4" ht="15.75" thickBot="1">
      <c r="A19" s="221"/>
      <c r="B19" s="222"/>
      <c r="C19" s="144" t="s">
        <v>366</v>
      </c>
      <c r="D19" s="145">
        <f>+D6-D7-D11-D15</f>
        <v>762656</v>
      </c>
    </row>
    <row r="20" spans="1:4">
      <c r="A20" s="223"/>
      <c r="B20" s="224"/>
      <c r="C20" s="146" t="s">
        <v>367</v>
      </c>
      <c r="D20" s="147">
        <f>+ROUND(D19/3*0.98,-2)</f>
        <v>249100</v>
      </c>
    </row>
    <row r="21" spans="1:4">
      <c r="A21" s="216"/>
      <c r="B21" s="217"/>
      <c r="C21" s="148" t="s">
        <v>368</v>
      </c>
      <c r="D21" s="149">
        <f>+ROUND(D19/3*1.02,-2)</f>
        <v>259300</v>
      </c>
    </row>
    <row r="22" spans="1:4" ht="15.75" thickBot="1">
      <c r="A22" s="227"/>
      <c r="B22" s="228"/>
      <c r="C22" s="152" t="s">
        <v>369</v>
      </c>
      <c r="D22" s="153">
        <f>+D19-D20-D21</f>
        <v>254256</v>
      </c>
    </row>
    <row r="23" spans="1:4">
      <c r="A23" s="154"/>
      <c r="B23" s="154"/>
    </row>
    <row r="24" spans="1:4" ht="15" customHeight="1">
      <c r="A24" s="19" t="s">
        <v>1</v>
      </c>
      <c r="B24" s="19"/>
      <c r="C24" s="19" t="s">
        <v>370</v>
      </c>
      <c r="D24" s="155"/>
    </row>
    <row r="25" spans="1:4" ht="15" customHeight="1">
      <c r="A25" s="19"/>
      <c r="B25" s="19"/>
      <c r="C25" s="19"/>
      <c r="D25" s="155"/>
    </row>
    <row r="26" spans="1:4" ht="15" customHeight="1">
      <c r="A26" s="19"/>
      <c r="B26" s="19"/>
      <c r="C26" s="19"/>
      <c r="D26" s="155"/>
    </row>
    <row r="27" spans="1:4" ht="15" customHeight="1">
      <c r="A27" s="19"/>
      <c r="B27" s="19"/>
      <c r="C27" s="19"/>
      <c r="D27" s="155"/>
    </row>
    <row r="28" spans="1:4" ht="15.75">
      <c r="A28" s="156"/>
      <c r="B28" s="157" t="str">
        <f>+'[1]Свод Б'!$A$279</f>
        <v>А.А. Юрздицкий</v>
      </c>
      <c r="C28" s="158"/>
      <c r="D28" s="159" t="s">
        <v>371</v>
      </c>
    </row>
    <row r="29" spans="1:4" ht="15.75">
      <c r="A29" s="160"/>
      <c r="B29" s="160"/>
      <c r="C29" s="160"/>
      <c r="D29" s="160"/>
    </row>
    <row r="30" spans="1:4" ht="15.75">
      <c r="A30" s="161" t="s">
        <v>372</v>
      </c>
      <c r="B30" s="160"/>
      <c r="C30" s="161" t="s">
        <v>373</v>
      </c>
      <c r="D30" s="162"/>
    </row>
    <row r="32" spans="1:4" ht="15.75">
      <c r="D32" s="140" t="s">
        <v>347</v>
      </c>
    </row>
    <row r="33" spans="1:6">
      <c r="A33" s="141"/>
      <c r="B33" s="141"/>
    </row>
    <row r="34" spans="1:6">
      <c r="A34" s="218" t="s">
        <v>348</v>
      </c>
      <c r="B34" s="218"/>
      <c r="C34" s="218"/>
      <c r="D34" s="218"/>
    </row>
    <row r="35" spans="1:6" ht="15.75" thickBot="1"/>
    <row r="36" spans="1:6" ht="30.75" thickBot="1">
      <c r="A36" s="219" t="s">
        <v>349</v>
      </c>
      <c r="B36" s="220"/>
      <c r="C36" s="142" t="s">
        <v>350</v>
      </c>
      <c r="D36" s="143" t="s">
        <v>351</v>
      </c>
    </row>
    <row r="37" spans="1:6" ht="31.5" customHeight="1" thickBot="1">
      <c r="A37" s="221" t="s">
        <v>352</v>
      </c>
      <c r="B37" s="222"/>
      <c r="C37" s="144"/>
      <c r="D37" s="145">
        <f>+F37+E37</f>
        <v>34129700</v>
      </c>
      <c r="E37" s="8">
        <f>+[1]ШС23!$HI$25</f>
        <v>34096800</v>
      </c>
      <c r="F37" s="8">
        <f>+[1]ШС23!$GA$25</f>
        <v>32900</v>
      </c>
    </row>
    <row r="38" spans="1:6" ht="15.75" thickBot="1">
      <c r="A38" s="221" t="s">
        <v>353</v>
      </c>
      <c r="B38" s="222"/>
      <c r="C38" s="144" t="s">
        <v>354</v>
      </c>
      <c r="D38" s="145">
        <f>+ROUND(D37/4*1.1,-2)</f>
        <v>9385700</v>
      </c>
    </row>
    <row r="39" spans="1:6">
      <c r="A39" s="223"/>
      <c r="B39" s="224"/>
      <c r="C39" s="146" t="s">
        <v>355</v>
      </c>
      <c r="D39" s="147">
        <f>+ROUND(D38/3*1.1,-2)</f>
        <v>3441400</v>
      </c>
    </row>
    <row r="40" spans="1:6">
      <c r="A40" s="216"/>
      <c r="B40" s="217"/>
      <c r="C40" s="148" t="s">
        <v>356</v>
      </c>
      <c r="D40" s="149">
        <f>+ROUND(D38/3*1,-2)</f>
        <v>3128600</v>
      </c>
    </row>
    <row r="41" spans="1:6" ht="15.75" thickBot="1">
      <c r="A41" s="225"/>
      <c r="B41" s="226"/>
      <c r="C41" s="150" t="s">
        <v>357</v>
      </c>
      <c r="D41" s="151">
        <f>+D38-D39-D40</f>
        <v>2815700</v>
      </c>
    </row>
    <row r="42" spans="1:6" ht="15.75" thickBot="1">
      <c r="A42" s="221"/>
      <c r="B42" s="222"/>
      <c r="C42" s="144" t="s">
        <v>358</v>
      </c>
      <c r="D42" s="145">
        <f>+ROUND(D37/4*0.7,-2)</f>
        <v>5972700</v>
      </c>
    </row>
    <row r="43" spans="1:6">
      <c r="A43" s="223"/>
      <c r="B43" s="224"/>
      <c r="C43" s="146" t="s">
        <v>359</v>
      </c>
      <c r="D43" s="147">
        <f>+ROUND(D42/3*0.98,-2)</f>
        <v>1951100</v>
      </c>
    </row>
    <row r="44" spans="1:6">
      <c r="A44" s="216"/>
      <c r="B44" s="217"/>
      <c r="C44" s="148" t="s">
        <v>360</v>
      </c>
      <c r="D44" s="149">
        <f>+ROUND(D42/3*1.02,-2)</f>
        <v>2030700</v>
      </c>
    </row>
    <row r="45" spans="1:6" ht="15.75" thickBot="1">
      <c r="A45" s="225"/>
      <c r="B45" s="226"/>
      <c r="C45" s="150" t="s">
        <v>361</v>
      </c>
      <c r="D45" s="151">
        <f>+D42-D43-D44</f>
        <v>1990900</v>
      </c>
    </row>
    <row r="46" spans="1:6" ht="15.75" thickBot="1">
      <c r="A46" s="221"/>
      <c r="B46" s="222"/>
      <c r="C46" s="144" t="s">
        <v>362</v>
      </c>
      <c r="D46" s="145">
        <f>+ROUND(D37/4*0.75,-2)</f>
        <v>6399300</v>
      </c>
    </row>
    <row r="47" spans="1:6">
      <c r="A47" s="223"/>
      <c r="B47" s="224"/>
      <c r="C47" s="146" t="s">
        <v>363</v>
      </c>
      <c r="D47" s="147">
        <f>+ROUND(D46/3*0.9,-2)</f>
        <v>1919800</v>
      </c>
    </row>
    <row r="48" spans="1:6">
      <c r="A48" s="216"/>
      <c r="B48" s="217"/>
      <c r="C48" s="148" t="s">
        <v>364</v>
      </c>
      <c r="D48" s="149">
        <f>+ROUND(D46/3*1,-2)</f>
        <v>2133100</v>
      </c>
    </row>
    <row r="49" spans="1:4" ht="15.75" thickBot="1">
      <c r="A49" s="225"/>
      <c r="B49" s="226"/>
      <c r="C49" s="150" t="s">
        <v>365</v>
      </c>
      <c r="D49" s="151">
        <f>+D46-D47-D48</f>
        <v>2346400</v>
      </c>
    </row>
    <row r="50" spans="1:4" ht="15.75" thickBot="1">
      <c r="A50" s="221"/>
      <c r="B50" s="222"/>
      <c r="C50" s="144" t="s">
        <v>366</v>
      </c>
      <c r="D50" s="145">
        <f>+D37-D38-D42-D46</f>
        <v>12372000</v>
      </c>
    </row>
    <row r="51" spans="1:4">
      <c r="A51" s="223"/>
      <c r="B51" s="224"/>
      <c r="C51" s="146" t="s">
        <v>367</v>
      </c>
      <c r="D51" s="147">
        <f>+ROUND(D50/3*0.9,-2)</f>
        <v>3711600</v>
      </c>
    </row>
    <row r="52" spans="1:4">
      <c r="A52" s="216"/>
      <c r="B52" s="217"/>
      <c r="C52" s="148" t="s">
        <v>368</v>
      </c>
      <c r="D52" s="149">
        <f>+ROUND(D50/3*1,-2)</f>
        <v>4124000</v>
      </c>
    </row>
    <row r="53" spans="1:4" ht="15.75" thickBot="1">
      <c r="A53" s="227"/>
      <c r="B53" s="228"/>
      <c r="C53" s="152" t="s">
        <v>369</v>
      </c>
      <c r="D53" s="153">
        <f>+D50-D51-D52</f>
        <v>4536400</v>
      </c>
    </row>
    <row r="54" spans="1:4">
      <c r="A54" s="154"/>
      <c r="B54" s="154"/>
    </row>
    <row r="55" spans="1:4" ht="15.75">
      <c r="A55" s="19" t="s">
        <v>1</v>
      </c>
      <c r="B55" s="19"/>
      <c r="C55" s="19" t="s">
        <v>370</v>
      </c>
      <c r="D55" s="155"/>
    </row>
    <row r="56" spans="1:4" ht="15.75">
      <c r="A56" s="19"/>
      <c r="B56" s="19"/>
      <c r="C56" s="19"/>
      <c r="D56" s="155"/>
    </row>
    <row r="57" spans="1:4" ht="15.75">
      <c r="A57" s="19"/>
      <c r="B57" s="19"/>
      <c r="C57" s="19"/>
      <c r="D57" s="155"/>
    </row>
    <row r="58" spans="1:4" ht="15.75">
      <c r="A58" s="19"/>
      <c r="B58" s="19"/>
      <c r="C58" s="19"/>
      <c r="D58" s="155"/>
    </row>
    <row r="59" spans="1:4" ht="15.75">
      <c r="A59" s="156"/>
      <c r="B59" s="157" t="str">
        <f>+'[1]Свод Б'!$A$279</f>
        <v>А.А. Юрздицкий</v>
      </c>
      <c r="C59" s="158"/>
      <c r="D59" s="159" t="str">
        <f>+D28</f>
        <v>Семёнова К.С.</v>
      </c>
    </row>
    <row r="60" spans="1:4" ht="15.75">
      <c r="A60" s="160"/>
      <c r="B60" s="160"/>
      <c r="C60" s="160"/>
      <c r="D60" s="160"/>
    </row>
    <row r="61" spans="1:4" ht="15.75">
      <c r="A61" s="161" t="s">
        <v>372</v>
      </c>
      <c r="B61" s="160"/>
      <c r="C61" s="161" t="s">
        <v>373</v>
      </c>
      <c r="D61" s="162"/>
    </row>
  </sheetData>
  <mergeCells count="38">
    <mergeCell ref="A52:B52"/>
    <mergeCell ref="A53:B53"/>
    <mergeCell ref="A46:B46"/>
    <mergeCell ref="A47:B47"/>
    <mergeCell ref="A48:B48"/>
    <mergeCell ref="A49:B49"/>
    <mergeCell ref="A50:B50"/>
    <mergeCell ref="A51:B51"/>
    <mergeCell ref="A45:B45"/>
    <mergeCell ref="A22:B22"/>
    <mergeCell ref="A34:D3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3:D3"/>
    <mergeCell ref="A5:B5"/>
    <mergeCell ref="A6:B6"/>
    <mergeCell ref="A7:B7"/>
    <mergeCell ref="A8:B8"/>
  </mergeCells>
  <pageMargins left="0.7" right="0.7" top="0.75" bottom="0.75" header="0.3" footer="0.3"/>
  <pageSetup paperSize="9" scale="90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с38-1</vt:lpstr>
      <vt:lpstr>с38-2</vt:lpstr>
      <vt:lpstr>с38-3</vt:lpstr>
      <vt:lpstr>'с38-1'!Область_печати</vt:lpstr>
      <vt:lpstr>'с38-2'!Область_печати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2023-03-20T22:41:46Z</dcterms:created>
  <dcterms:modified xsi:type="dcterms:W3CDTF">2023-03-23T02:26:32Z</dcterms:modified>
</cp:coreProperties>
</file>